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8780" windowHeight="7830"/>
  </bookViews>
  <sheets>
    <sheet name="NPR ECO-MAX 11MY-15MY" sheetId="2" r:id="rId1"/>
  </sheets>
  <calcPr calcId="145621"/>
</workbook>
</file>

<file path=xl/calcChain.xml><?xml version="1.0" encoding="utf-8"?>
<calcChain xmlns="http://schemas.openxmlformats.org/spreadsheetml/2006/main">
  <c r="G106" i="2" l="1"/>
  <c r="G105" i="2"/>
  <c r="G104" i="2"/>
  <c r="G103" i="2"/>
  <c r="J103" i="2" s="1"/>
  <c r="G102" i="2"/>
  <c r="J102" i="2" s="1"/>
  <c r="G101" i="2"/>
  <c r="J101" i="2" s="1"/>
  <c r="G100" i="2"/>
  <c r="J100" i="2" s="1"/>
  <c r="G99" i="2"/>
  <c r="J99" i="2" s="1"/>
  <c r="G98" i="2"/>
  <c r="J98" i="2" s="1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D86" i="2"/>
  <c r="H85" i="2"/>
  <c r="D85" i="2"/>
  <c r="H84" i="2"/>
  <c r="D84" i="2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D63" i="2"/>
  <c r="J70" i="2" l="1"/>
  <c r="O103" i="2"/>
  <c r="N103" i="2"/>
  <c r="M103" i="2"/>
  <c r="O100" i="2"/>
  <c r="N100" i="2"/>
  <c r="M100" i="2"/>
  <c r="N99" i="2"/>
  <c r="O99" i="2"/>
  <c r="M99" i="2"/>
  <c r="M101" i="2"/>
  <c r="N101" i="2"/>
  <c r="O101" i="2"/>
  <c r="O98" i="2"/>
  <c r="M98" i="2"/>
  <c r="N98" i="2"/>
  <c r="O102" i="2"/>
  <c r="N102" i="2"/>
  <c r="M102" i="2"/>
  <c r="J106" i="2"/>
  <c r="J91" i="2"/>
  <c r="J73" i="2"/>
  <c r="J77" i="2"/>
  <c r="J86" i="2"/>
  <c r="J90" i="2"/>
  <c r="J72" i="2"/>
  <c r="J76" i="2"/>
  <c r="J85" i="2"/>
  <c r="J89" i="2"/>
  <c r="J105" i="2"/>
  <c r="J71" i="2"/>
  <c r="J75" i="2"/>
  <c r="J84" i="2"/>
  <c r="J88" i="2"/>
  <c r="J92" i="2"/>
  <c r="J104" i="2"/>
  <c r="M104" i="2" s="1"/>
  <c r="D113" i="2"/>
  <c r="D114" i="2"/>
  <c r="D115" i="2"/>
  <c r="G115" i="2" s="1"/>
  <c r="N70" i="2"/>
  <c r="J74" i="2"/>
  <c r="J78" i="2"/>
  <c r="J87" i="2"/>
  <c r="I115" i="2" l="1"/>
  <c r="L115" i="2" s="1"/>
  <c r="O115" i="2" s="1"/>
  <c r="H115" i="2"/>
  <c r="K115" i="2" s="1"/>
  <c r="N115" i="2" s="1"/>
  <c r="J115" i="2"/>
  <c r="M115" i="2" s="1"/>
  <c r="O77" i="2"/>
  <c r="N77" i="2"/>
  <c r="M77" i="2"/>
  <c r="O88" i="2"/>
  <c r="M88" i="2"/>
  <c r="N88" i="2"/>
  <c r="O105" i="2"/>
  <c r="N105" i="2"/>
  <c r="O72" i="2"/>
  <c r="N72" i="2"/>
  <c r="M72" i="2"/>
  <c r="O73" i="2"/>
  <c r="N73" i="2"/>
  <c r="M73" i="2"/>
  <c r="O87" i="2"/>
  <c r="N87" i="2"/>
  <c r="M87" i="2"/>
  <c r="N71" i="2"/>
  <c r="M71" i="2"/>
  <c r="O71" i="2"/>
  <c r="H114" i="2"/>
  <c r="I114" i="2"/>
  <c r="L114" i="2" s="1"/>
  <c r="O114" i="2" s="1"/>
  <c r="G114" i="2"/>
  <c r="J114" i="2" s="1"/>
  <c r="M114" i="2" s="1"/>
  <c r="M84" i="2"/>
  <c r="N84" i="2"/>
  <c r="O84" i="2"/>
  <c r="O89" i="2"/>
  <c r="N89" i="2"/>
  <c r="M89" i="2"/>
  <c r="O90" i="2"/>
  <c r="N90" i="2"/>
  <c r="M90" i="2"/>
  <c r="O91" i="2"/>
  <c r="N91" i="2"/>
  <c r="M91" i="2"/>
  <c r="O92" i="2"/>
  <c r="N92" i="2"/>
  <c r="M92" i="2"/>
  <c r="O76" i="2"/>
  <c r="N76" i="2"/>
  <c r="M76" i="2"/>
  <c r="O106" i="2"/>
  <c r="N106" i="2"/>
  <c r="N78" i="2"/>
  <c r="M78" i="2"/>
  <c r="O78" i="2"/>
  <c r="O74" i="2"/>
  <c r="N74" i="2"/>
  <c r="M74" i="2"/>
  <c r="G113" i="2"/>
  <c r="J113" i="2" s="1"/>
  <c r="M113" i="2" s="1"/>
  <c r="H113" i="2"/>
  <c r="I113" i="2"/>
  <c r="L113" i="2" s="1"/>
  <c r="O113" i="2" s="1"/>
  <c r="M70" i="2"/>
  <c r="O70" i="2"/>
  <c r="N104" i="2"/>
  <c r="O104" i="2"/>
  <c r="N75" i="2"/>
  <c r="M75" i="2"/>
  <c r="O75" i="2"/>
  <c r="O85" i="2"/>
  <c r="N85" i="2"/>
  <c r="M85" i="2"/>
  <c r="O86" i="2"/>
  <c r="N86" i="2"/>
  <c r="M86" i="2"/>
  <c r="M106" i="2"/>
  <c r="M105" i="2"/>
  <c r="K114" i="2" l="1"/>
  <c r="N114" i="2" s="1"/>
  <c r="K113" i="2"/>
  <c r="N113" i="2" s="1"/>
</calcChain>
</file>

<file path=xl/sharedStrings.xml><?xml version="1.0" encoding="utf-8"?>
<sst xmlns="http://schemas.openxmlformats.org/spreadsheetml/2006/main" count="117" uniqueCount="81">
  <si>
    <t>TABLE 1</t>
  </si>
  <si>
    <t>84"</t>
  </si>
  <si>
    <t>90"</t>
  </si>
  <si>
    <t>96"</t>
  </si>
  <si>
    <t>Roof Thickness, in</t>
  </si>
  <si>
    <t>Floor Thickness, in</t>
  </si>
  <si>
    <t>Cross Sill Height, in</t>
  </si>
  <si>
    <t>Long Sill Height, in</t>
  </si>
  <si>
    <t>Mounting Wood Thickness, in</t>
  </si>
  <si>
    <t>Body Mounting Height (M), in</t>
  </si>
  <si>
    <t>Body Outside Width W, in</t>
  </si>
  <si>
    <t>Body Inside Height, in</t>
  </si>
  <si>
    <t>Body Outside Height, in</t>
  </si>
  <si>
    <r>
      <t xml:space="preserve">W
</t>
    </r>
    <r>
      <rPr>
        <b/>
        <sz val="10"/>
        <rFont val="Arial"/>
        <family val="2"/>
      </rPr>
      <t>Body Width</t>
    </r>
  </si>
  <si>
    <t>= User Defined Value</t>
  </si>
  <si>
    <t>ICTA Frontal Area Calculator</t>
  </si>
  <si>
    <t xml:space="preserve">Calculator 1: Completed Vehicle Frontal Area From Body Inside Height </t>
  </si>
  <si>
    <t xml:space="preserve">Calculator 2: Completed Vehicle Frontal Area From Body Outside Height </t>
  </si>
  <si>
    <t>Calculator 4: Maximum Allowed Body Inside Height</t>
  </si>
  <si>
    <t>Model Year</t>
  </si>
  <si>
    <t>Wheelbase</t>
  </si>
  <si>
    <t>A copy of the IVD is also available in the Isuzu Body Buidlers Guide.</t>
  </si>
  <si>
    <t>Always consult the Incomplete Vehicle Document (IVD) for the completed vehicle requirements.</t>
  </si>
  <si>
    <t xml:space="preserve">The frontal area is calculated in two parts: </t>
  </si>
  <si>
    <t>1) Body Area (Outside Height x Outside Width)</t>
  </si>
  <si>
    <t>Frontal Area Limits</t>
  </si>
  <si>
    <t>The maximum frontal area of your Completed Vehicle must not exceed the certified size which was tested.</t>
  </si>
  <si>
    <t>TABLE 2</t>
  </si>
  <si>
    <t>Application Approval</t>
  </si>
  <si>
    <t>Not required</t>
  </si>
  <si>
    <t>Required</t>
  </si>
  <si>
    <t>Max Frontal Area</t>
  </si>
  <si>
    <r>
      <t>M,</t>
    </r>
    <r>
      <rPr>
        <b/>
        <sz val="14"/>
        <rFont val="Arial"/>
        <family val="2"/>
      </rPr>
      <t xml:space="preserve"> </t>
    </r>
    <r>
      <rPr>
        <b/>
        <sz val="10"/>
        <rFont val="Arial"/>
        <family val="2"/>
      </rPr>
      <t>Body Mounting Height (Between the bottom of Body and the Top of Frame Rail, in inches)</t>
    </r>
  </si>
  <si>
    <r>
      <t>The 2011 - 2013 Model Year certifications have a frontal area limit of 74.5 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 (6.92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).</t>
    </r>
  </si>
  <si>
    <r>
      <t>Body Frontal Area, ft</t>
    </r>
    <r>
      <rPr>
        <vertAlign val="superscript"/>
        <sz val="11"/>
        <rFont val="Arial"/>
        <family val="2"/>
      </rPr>
      <t>2</t>
    </r>
  </si>
  <si>
    <r>
      <t>Completed Vehicle Frontal Area, ft</t>
    </r>
    <r>
      <rPr>
        <vertAlign val="superscript"/>
        <sz val="11"/>
        <rFont val="Arial"/>
        <family val="2"/>
      </rPr>
      <t>2</t>
    </r>
  </si>
  <si>
    <r>
      <t>Cab/Chassis Non-Overlap Area, ft</t>
    </r>
    <r>
      <rPr>
        <vertAlign val="superscript"/>
        <sz val="11"/>
        <rFont val="Arial"/>
        <family val="2"/>
      </rPr>
      <t>2</t>
    </r>
  </si>
  <si>
    <t>2011 - 2013</t>
  </si>
  <si>
    <r>
      <t>Cab/Chassis Non-Overlap Area, ft</t>
    </r>
    <r>
      <rPr>
        <b/>
        <vertAlign val="superscript"/>
        <sz val="14"/>
        <color indexed="12"/>
        <rFont val="Arial"/>
        <family val="2"/>
      </rPr>
      <t>2</t>
    </r>
  </si>
  <si>
    <r>
      <t xml:space="preserve"> ft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 =</t>
    </r>
  </si>
  <si>
    <r>
      <t xml:space="preserve"> m</t>
    </r>
    <r>
      <rPr>
        <b/>
        <vertAlign val="superscript"/>
        <sz val="12"/>
        <rFont val="Arial"/>
        <family val="2"/>
      </rPr>
      <t>2</t>
    </r>
  </si>
  <si>
    <t>4" Long Sills, 2.5" of mounting wood. Body mounting height is 6.5" (4" Long Sill + 2.5" Wood)</t>
  </si>
  <si>
    <t>Body frontal area:</t>
  </si>
  <si>
    <r>
      <t>90 x 85.6 / 144 = 53.5 ft</t>
    </r>
    <r>
      <rPr>
        <b/>
        <vertAlign val="superscript"/>
        <sz val="11"/>
        <rFont val="Arial"/>
        <family val="2"/>
      </rPr>
      <t>2</t>
    </r>
  </si>
  <si>
    <t>Non-Overlap Area (from Table 1):</t>
  </si>
  <si>
    <r>
      <t>19.0 ft</t>
    </r>
    <r>
      <rPr>
        <b/>
        <vertAlign val="superscript"/>
        <sz val="11"/>
        <rFont val="Arial"/>
        <family val="2"/>
      </rPr>
      <t>2</t>
    </r>
  </si>
  <si>
    <t>Total completed vehicle frontal area:</t>
  </si>
  <si>
    <t xml:space="preserve"> (Below 2011 - 2013 Limit)</t>
  </si>
  <si>
    <r>
      <t>53.5 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+ 19.0 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= 72.5 ft</t>
    </r>
    <r>
      <rPr>
        <b/>
        <vertAlign val="superscript"/>
        <sz val="11"/>
        <rFont val="Arial"/>
        <family val="2"/>
      </rPr>
      <t>2</t>
    </r>
  </si>
  <si>
    <t>Max Mount Height (M), in</t>
  </si>
  <si>
    <t>Max Outside Height, in</t>
  </si>
  <si>
    <t>Proposed Condition OK?</t>
  </si>
  <si>
    <r>
      <t>Max Body Frontal Area, ft</t>
    </r>
    <r>
      <rPr>
        <vertAlign val="superscript"/>
        <sz val="11"/>
        <rFont val="Arial"/>
        <family val="2"/>
      </rPr>
      <t>2</t>
    </r>
  </si>
  <si>
    <t>Max Inside Height, in</t>
  </si>
  <si>
    <t xml:space="preserve">      Your Isuzu dealer can obtain approval information from Isuzu Application Engineering.</t>
  </si>
  <si>
    <t xml:space="preserve"> 110"  134"   151"
NJ1   NJ2   NJ3</t>
  </si>
  <si>
    <t>Note: Max Inside Height is 91.0, regardless of area calculation</t>
  </si>
  <si>
    <t>Note: Calculated height values.  Mount height over 10" is not typical.</t>
  </si>
  <si>
    <t>Table 3: Van Body Dimensional Values</t>
  </si>
  <si>
    <t>Please fill in the BLUE cells to generate the Frontal Area results for Calculators #1 - #4.</t>
  </si>
  <si>
    <t>(Results based on Table 3 input)</t>
  </si>
  <si>
    <t>The Completed Vehicle Manufacturer is responsible for meeting Frontal Area requirements, (similar to responsibilities of Vertical CG, Weight Distribution, etc.)</t>
  </si>
  <si>
    <t>= Calculated Value (Locked)</t>
  </si>
  <si>
    <t>The maximum curb weight of your Completed Vehicle must not exceed 9,660 lbs.</t>
  </si>
  <si>
    <t>The Isuzu NPR ECO-MAX was certified for EPA Emissions Compliance by testing a Completed Vehicle.</t>
  </si>
  <si>
    <r>
      <rPr>
        <b/>
        <u/>
        <sz val="11"/>
        <color rgb="FF0000FF"/>
        <rFont val="Arial"/>
        <family val="2"/>
      </rPr>
      <t>Manual Calculation Example:</t>
    </r>
    <r>
      <rPr>
        <b/>
        <sz val="11"/>
        <rFont val="Arial"/>
        <family val="2"/>
      </rPr>
      <t xml:space="preserve"> 2013 ECO-MAX, 90" Outside Width, 85.6" Outside Height (79" Inside Height),</t>
    </r>
  </si>
  <si>
    <r>
      <t>Calculator 3: Maximum Allowed Body Mounting Height</t>
    </r>
    <r>
      <rPr>
        <b/>
        <sz val="16"/>
        <color rgb="FFFF6600"/>
        <rFont val="Arial"/>
        <family val="2"/>
      </rPr>
      <t xml:space="preserve"> </t>
    </r>
    <r>
      <rPr>
        <b/>
        <sz val="9"/>
        <color rgb="FFFF6600"/>
        <rFont val="Arial"/>
        <family val="2"/>
      </rPr>
      <t>(see note at bottom of chart)</t>
    </r>
  </si>
  <si>
    <t>The 2014 - 2015 Model Year certifications have a frontal area limit of:</t>
  </si>
  <si>
    <t>2014 - 2015</t>
  </si>
  <si>
    <r>
      <t>2014 - 2015</t>
    </r>
    <r>
      <rPr>
        <b/>
        <sz val="11"/>
        <rFont val="Arial"/>
        <family val="2"/>
      </rPr>
      <t xml:space="preserve">
With Air Deflector</t>
    </r>
  </si>
  <si>
    <t>134"   151"
NJ2   NJ3
(110" NJ1 not available)</t>
  </si>
  <si>
    <t>Completed Frontal Area Limits by NPR ECO-MAX Model Year 2011 - 2015</t>
  </si>
  <si>
    <t xml:space="preserve">Isuzu 2011 - 2015 Model Year NPR ECO-MAX Completed Vehicle Frontal Area Calculation  </t>
  </si>
  <si>
    <t>2014 - 2015
With
Air Deflector</t>
  </si>
  <si>
    <t>2014 - 2015
Without
Air Deflector</t>
  </si>
  <si>
    <r>
      <t xml:space="preserve">   -  Base Chassis Limit: 79.7 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 (7.40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). No Isuzu Application Approval is Required.</t>
    </r>
  </si>
  <si>
    <t>Revision Date: 2016-04-22</t>
  </si>
  <si>
    <r>
      <t xml:space="preserve">2) Cab/Chassis Non-Overlap Area (Based on Body Width and Mounting Height.)
    Use </t>
    </r>
    <r>
      <rPr>
        <b/>
        <sz val="11"/>
        <color rgb="FF0000FF"/>
        <rFont val="Arial"/>
        <family val="2"/>
      </rPr>
      <t>Table 1</t>
    </r>
    <r>
      <rPr>
        <b/>
        <sz val="11"/>
        <rFont val="Arial"/>
        <family val="2"/>
      </rPr>
      <t xml:space="preserve"> for manual frontal area calculation; or fill out </t>
    </r>
    <r>
      <rPr>
        <b/>
        <sz val="11"/>
        <color rgb="FF0000FF"/>
        <rFont val="Arial"/>
        <family val="2"/>
      </rPr>
      <t>Table 3</t>
    </r>
    <r>
      <rPr>
        <b/>
        <sz val="11"/>
        <rFont val="Arial"/>
        <family val="2"/>
      </rPr>
      <t xml:space="preserve"> to automatically populate </t>
    </r>
    <r>
      <rPr>
        <b/>
        <sz val="11"/>
        <color rgb="FF0000FF"/>
        <rFont val="Arial"/>
        <family val="2"/>
      </rPr>
      <t>Calculators #1 - #4</t>
    </r>
    <r>
      <rPr>
        <b/>
        <sz val="11"/>
        <rFont val="Arial"/>
        <family val="2"/>
      </rPr>
      <t>.</t>
    </r>
  </si>
  <si>
    <t>This frontal area calculator is a supplemental tool provided by Isuzu Commercial Truck of America.</t>
  </si>
  <si>
    <r>
      <t xml:space="preserve">   -  Base Chassis Limit with Isuzu Air Deflector PN 8982537260: 84.6 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 (7.86 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).  Approval is Required for this optional frontal area.</t>
    </r>
  </si>
  <si>
    <t>Filename: "NPR_ECO-MAX_FrontalAreaCalculator 2016-04-20.xlsx"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</si>
</sst>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"/>
    <numFmt numFmtId="165" formatCode="0.0"/>
  </numFmts>
  <fonts count="26">
    <font>
      <sz val="11"/>
      <name val="ＭＳ Ｐゴシック"/>
      <family val="3"/>
      <charset val="128"/>
    </font>
    <font>
      <b/>
      <sz val="10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b/>
      <vertAlign val="superscript"/>
      <sz val="14"/>
      <color indexed="12"/>
      <name val="Arial"/>
      <family val="2"/>
    </font>
    <font>
      <b/>
      <vertAlign val="superscript"/>
      <sz val="12"/>
      <name val="Arial"/>
      <family val="2"/>
    </font>
    <font>
      <b/>
      <sz val="11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1"/>
      <color rgb="FF0000FF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0000FF"/>
      <name val="Arial"/>
      <family val="2"/>
    </font>
    <font>
      <b/>
      <sz val="10"/>
      <color rgb="FFFF6600"/>
      <name val="Arial"/>
      <family val="2"/>
    </font>
    <font>
      <b/>
      <sz val="16"/>
      <color rgb="FFFF6600"/>
      <name val="Arial"/>
      <family val="2"/>
    </font>
    <font>
      <b/>
      <sz val="9"/>
      <color rgb="FFFF6600"/>
      <name val="Arial"/>
      <family val="2"/>
    </font>
    <font>
      <b/>
      <sz val="11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3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27" xfId="0" applyNumberFormat="1" applyFont="1" applyFill="1" applyBorder="1" applyAlignment="1" applyProtection="1">
      <alignment horizontal="center" vertical="center"/>
      <protection locked="0"/>
    </xf>
    <xf numFmtId="165" fontId="5" fillId="3" borderId="24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55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59" xfId="0" applyNumberFormat="1" applyFont="1" applyFill="1" applyBorder="1" applyAlignment="1" applyProtection="1">
      <alignment horizontal="center" vertical="center"/>
      <protection hidden="1"/>
    </xf>
    <xf numFmtId="165" fontId="5" fillId="3" borderId="55" xfId="0" applyNumberFormat="1" applyFont="1" applyFill="1" applyBorder="1" applyAlignment="1" applyProtection="1">
      <alignment horizontal="center" vertical="center"/>
      <protection hidden="1"/>
    </xf>
    <xf numFmtId="165" fontId="5" fillId="3" borderId="60" xfId="0" applyNumberFormat="1" applyFont="1" applyFill="1" applyBorder="1" applyAlignment="1" applyProtection="1">
      <alignment horizontal="center" vertical="center"/>
      <protection hidden="1"/>
    </xf>
    <xf numFmtId="2" fontId="5" fillId="3" borderId="61" xfId="0" applyNumberFormat="1" applyFont="1" applyFill="1" applyBorder="1" applyAlignment="1" applyProtection="1">
      <alignment horizontal="center" vertical="center"/>
      <protection hidden="1"/>
    </xf>
    <xf numFmtId="165" fontId="5" fillId="3" borderId="61" xfId="0" applyNumberFormat="1" applyFont="1" applyFill="1" applyBorder="1" applyAlignment="1" applyProtection="1">
      <alignment horizontal="center" vertical="center"/>
      <protection hidden="1"/>
    </xf>
    <xf numFmtId="2" fontId="5" fillId="3" borderId="55" xfId="0" applyNumberFormat="1" applyFont="1" applyFill="1" applyBorder="1" applyAlignment="1" applyProtection="1">
      <alignment horizontal="center" vertical="center"/>
      <protection hidden="1"/>
    </xf>
    <xf numFmtId="165" fontId="5" fillId="3" borderId="62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59" xfId="0" applyNumberFormat="1" applyFont="1" applyFill="1" applyBorder="1" applyAlignment="1" applyProtection="1">
      <alignment horizontal="right" vertical="center" indent="1"/>
      <protection hidden="1"/>
    </xf>
    <xf numFmtId="0" fontId="5" fillId="8" borderId="59" xfId="0" applyFont="1" applyFill="1" applyBorder="1" applyAlignment="1" applyProtection="1">
      <alignment horizontal="center" vertical="center"/>
      <protection hidden="1"/>
    </xf>
    <xf numFmtId="0" fontId="5" fillId="8" borderId="55" xfId="0" applyFont="1" applyFill="1" applyBorder="1" applyAlignment="1" applyProtection="1">
      <alignment horizontal="center" vertical="center"/>
      <protection hidden="1"/>
    </xf>
    <xf numFmtId="0" fontId="5" fillId="8" borderId="60" xfId="0" applyFont="1" applyFill="1" applyBorder="1" applyAlignment="1" applyProtection="1">
      <alignment horizontal="center" vertical="center"/>
      <protection hidden="1"/>
    </xf>
    <xf numFmtId="0" fontId="5" fillId="8" borderId="61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164" fontId="4" fillId="10" borderId="7" xfId="0" applyNumberFormat="1" applyFont="1" applyFill="1" applyBorder="1" applyAlignment="1" applyProtection="1">
      <alignment horizontal="center" vertical="center"/>
      <protection hidden="1"/>
    </xf>
    <xf numFmtId="164" fontId="4" fillId="10" borderId="8" xfId="0" applyNumberFormat="1" applyFont="1" applyFill="1" applyBorder="1" applyAlignment="1" applyProtection="1">
      <alignment horizontal="center" vertical="center"/>
      <protection hidden="1"/>
    </xf>
    <xf numFmtId="164" fontId="4" fillId="10" borderId="9" xfId="0" applyNumberFormat="1" applyFont="1" applyFill="1" applyBorder="1" applyAlignment="1" applyProtection="1">
      <alignment horizontal="center" vertical="center"/>
      <protection hidden="1"/>
    </xf>
    <xf numFmtId="164" fontId="4" fillId="10" borderId="10" xfId="0" applyNumberFormat="1" applyFont="1" applyFill="1" applyBorder="1" applyAlignment="1" applyProtection="1">
      <alignment horizontal="center" vertical="center"/>
      <protection hidden="1"/>
    </xf>
    <xf numFmtId="164" fontId="4" fillId="10" borderId="11" xfId="0" applyNumberFormat="1" applyFont="1" applyFill="1" applyBorder="1" applyAlignment="1" applyProtection="1">
      <alignment horizontal="center" vertical="center"/>
      <protection hidden="1"/>
    </xf>
    <xf numFmtId="164" fontId="4" fillId="10" borderId="12" xfId="0" applyNumberFormat="1" applyFont="1" applyFill="1" applyBorder="1" applyAlignment="1" applyProtection="1">
      <alignment horizontal="center" vertical="center"/>
      <protection hidden="1"/>
    </xf>
    <xf numFmtId="164" fontId="4" fillId="10" borderId="13" xfId="0" applyNumberFormat="1" applyFont="1" applyFill="1" applyBorder="1" applyAlignment="1" applyProtection="1">
      <alignment horizontal="center" vertical="center"/>
      <protection hidden="1"/>
    </xf>
    <xf numFmtId="164" fontId="4" fillId="10" borderId="14" xfId="0" applyNumberFormat="1" applyFont="1" applyFill="1" applyBorder="1" applyAlignment="1" applyProtection="1">
      <alignment horizontal="center" vertical="center"/>
      <protection hidden="1"/>
    </xf>
    <xf numFmtId="164" fontId="4" fillId="10" borderId="15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4" fillId="11" borderId="41" xfId="0" applyFont="1" applyFill="1" applyBorder="1" applyAlignment="1" applyProtection="1">
      <protection hidden="1"/>
    </xf>
    <xf numFmtId="0" fontId="4" fillId="11" borderId="42" xfId="0" applyFont="1" applyFill="1" applyBorder="1" applyAlignment="1" applyProtection="1">
      <protection hidden="1"/>
    </xf>
    <xf numFmtId="0" fontId="4" fillId="11" borderId="40" xfId="0" applyFont="1" applyFill="1" applyBorder="1" applyAlignment="1" applyProtection="1">
      <protection hidden="1"/>
    </xf>
    <xf numFmtId="0" fontId="4" fillId="4" borderId="43" xfId="0" applyFont="1" applyFill="1" applyBorder="1" applyAlignment="1" applyProtection="1"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5" fillId="7" borderId="11" xfId="0" applyFont="1" applyFill="1" applyBorder="1" applyProtection="1">
      <alignment vertical="center"/>
      <protection hidden="1"/>
    </xf>
    <xf numFmtId="0" fontId="4" fillId="0" borderId="0" xfId="0" quotePrefix="1" applyFont="1" applyProtection="1">
      <alignment vertical="center"/>
      <protection hidden="1"/>
    </xf>
    <xf numFmtId="0" fontId="5" fillId="8" borderId="11" xfId="0" applyFont="1" applyFill="1" applyBorder="1" applyProtection="1">
      <alignment vertical="center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8" borderId="2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165" fontId="5" fillId="0" borderId="0" xfId="0" applyNumberFormat="1" applyFont="1" applyFill="1" applyBorder="1" applyAlignment="1" applyProtection="1">
      <alignment vertical="center"/>
      <protection hidden="1"/>
    </xf>
    <xf numFmtId="2" fontId="5" fillId="0" borderId="0" xfId="0" applyNumberFormat="1" applyFont="1" applyFill="1" applyBorder="1" applyAlignment="1" applyProtection="1">
      <alignment vertical="center"/>
      <protection hidden="1"/>
    </xf>
    <xf numFmtId="0" fontId="5" fillId="8" borderId="69" xfId="0" applyFont="1" applyFill="1" applyBorder="1" applyAlignment="1" applyProtection="1">
      <alignment horizontal="center" vertical="center"/>
      <protection hidden="1"/>
    </xf>
    <xf numFmtId="0" fontId="5" fillId="8" borderId="70" xfId="0" applyFont="1" applyFill="1" applyBorder="1" applyAlignment="1" applyProtection="1">
      <alignment horizontal="center" vertical="center"/>
      <protection hidden="1"/>
    </xf>
    <xf numFmtId="0" fontId="5" fillId="8" borderId="71" xfId="0" applyFont="1" applyFill="1" applyBorder="1" applyAlignment="1" applyProtection="1">
      <alignment horizontal="center" vertical="center"/>
      <protection hidden="1"/>
    </xf>
    <xf numFmtId="0" fontId="5" fillId="8" borderId="72" xfId="0" applyFont="1" applyFill="1" applyBorder="1" applyAlignment="1" applyProtection="1">
      <alignment horizontal="center" vertical="center"/>
      <protection hidden="1"/>
    </xf>
    <xf numFmtId="0" fontId="5" fillId="8" borderId="73" xfId="0" applyFont="1" applyFill="1" applyBorder="1" applyAlignment="1" applyProtection="1">
      <alignment horizontal="center" vertical="center"/>
      <protection hidden="1"/>
    </xf>
    <xf numFmtId="0" fontId="5" fillId="8" borderId="74" xfId="0" applyFont="1" applyFill="1" applyBorder="1" applyAlignment="1" applyProtection="1">
      <alignment horizontal="center" vertical="center"/>
      <protection hidden="1"/>
    </xf>
    <xf numFmtId="0" fontId="5" fillId="8" borderId="75" xfId="0" applyFont="1" applyFill="1" applyBorder="1" applyAlignment="1" applyProtection="1">
      <alignment horizontal="center" vertical="center"/>
      <protection hidden="1"/>
    </xf>
    <xf numFmtId="0" fontId="5" fillId="8" borderId="78" xfId="0" applyFont="1" applyFill="1" applyBorder="1" applyAlignment="1" applyProtection="1">
      <alignment horizontal="center" vertical="center"/>
      <protection hidden="1"/>
    </xf>
    <xf numFmtId="0" fontId="5" fillId="8" borderId="79" xfId="0" applyFont="1" applyFill="1" applyBorder="1" applyAlignment="1" applyProtection="1">
      <alignment horizontal="center" vertical="center"/>
      <protection hidden="1"/>
    </xf>
    <xf numFmtId="0" fontId="5" fillId="0" borderId="70" xfId="0" applyFont="1" applyBorder="1" applyAlignment="1" applyProtection="1">
      <alignment horizontal="center" vertical="center"/>
      <protection hidden="1"/>
    </xf>
    <xf numFmtId="0" fontId="5" fillId="0" borderId="71" xfId="0" applyFont="1" applyBorder="1" applyAlignment="1" applyProtection="1">
      <alignment horizontal="center" vertical="center"/>
      <protection hidden="1"/>
    </xf>
    <xf numFmtId="0" fontId="5" fillId="0" borderId="73" xfId="0" applyFont="1" applyBorder="1" applyAlignment="1" applyProtection="1">
      <alignment horizontal="center" vertical="center"/>
      <protection hidden="1"/>
    </xf>
    <xf numFmtId="0" fontId="5" fillId="0" borderId="75" xfId="0" applyFont="1" applyBorder="1" applyAlignment="1" applyProtection="1">
      <alignment horizontal="center" vertical="center"/>
      <protection hidden="1"/>
    </xf>
    <xf numFmtId="0" fontId="5" fillId="0" borderId="76" xfId="0" applyFont="1" applyBorder="1" applyAlignment="1" applyProtection="1">
      <alignment horizontal="center" vertical="center"/>
      <protection hidden="1"/>
    </xf>
    <xf numFmtId="0" fontId="5" fillId="0" borderId="79" xfId="0" applyFont="1" applyBorder="1" applyAlignment="1" applyProtection="1">
      <alignment horizontal="center" vertical="center"/>
      <protection hidden="1"/>
    </xf>
    <xf numFmtId="165" fontId="5" fillId="3" borderId="70" xfId="0" applyNumberFormat="1" applyFont="1" applyFill="1" applyBorder="1" applyAlignment="1" applyProtection="1">
      <alignment horizontal="center" vertical="center"/>
      <protection hidden="1"/>
    </xf>
    <xf numFmtId="165" fontId="5" fillId="3" borderId="71" xfId="0" applyNumberFormat="1" applyFont="1" applyFill="1" applyBorder="1" applyAlignment="1" applyProtection="1">
      <alignment horizontal="center" vertical="center"/>
      <protection hidden="1"/>
    </xf>
    <xf numFmtId="165" fontId="5" fillId="3" borderId="73" xfId="0" applyNumberFormat="1" applyFont="1" applyFill="1" applyBorder="1" applyAlignment="1" applyProtection="1">
      <alignment horizontal="center" vertical="center"/>
      <protection hidden="1"/>
    </xf>
    <xf numFmtId="165" fontId="5" fillId="3" borderId="75" xfId="0" applyNumberFormat="1" applyFont="1" applyFill="1" applyBorder="1" applyAlignment="1" applyProtection="1">
      <alignment horizontal="center" vertical="center"/>
      <protection hidden="1"/>
    </xf>
    <xf numFmtId="2" fontId="5" fillId="3" borderId="78" xfId="0" applyNumberFormat="1" applyFont="1" applyFill="1" applyBorder="1" applyAlignment="1" applyProtection="1">
      <alignment horizontal="center" vertical="center"/>
      <protection hidden="1"/>
    </xf>
    <xf numFmtId="165" fontId="5" fillId="3" borderId="78" xfId="0" applyNumberFormat="1" applyFont="1" applyFill="1" applyBorder="1" applyAlignment="1" applyProtection="1">
      <alignment horizontal="center" vertical="center"/>
      <protection hidden="1"/>
    </xf>
    <xf numFmtId="165" fontId="5" fillId="3" borderId="79" xfId="0" applyNumberFormat="1" applyFont="1" applyFill="1" applyBorder="1" applyAlignment="1" applyProtection="1">
      <alignment horizontal="center" vertical="center"/>
      <protection hidden="1"/>
    </xf>
    <xf numFmtId="0" fontId="5" fillId="3" borderId="69" xfId="0" applyFont="1" applyFill="1" applyBorder="1" applyAlignment="1" applyProtection="1">
      <alignment horizontal="center" vertical="center"/>
      <protection hidden="1"/>
    </xf>
    <xf numFmtId="165" fontId="5" fillId="3" borderId="71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82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78" xfId="0" applyNumberFormat="1" applyFont="1" applyFill="1" applyBorder="1" applyAlignment="1" applyProtection="1">
      <alignment horizontal="right" vertical="center" indent="1"/>
      <protection hidden="1"/>
    </xf>
    <xf numFmtId="165" fontId="5" fillId="3" borderId="79" xfId="0" applyNumberFormat="1" applyFont="1" applyFill="1" applyBorder="1" applyAlignment="1" applyProtection="1">
      <alignment horizontal="right" vertical="center" indent="1"/>
      <protection hidden="1"/>
    </xf>
    <xf numFmtId="0" fontId="5" fillId="8" borderId="2" xfId="0" applyFont="1" applyFill="1" applyBorder="1" applyAlignment="1" applyProtection="1">
      <alignment horizontal="center" vertical="center"/>
      <protection hidden="1"/>
    </xf>
    <xf numFmtId="0" fontId="10" fillId="4" borderId="59" xfId="0" applyFont="1" applyFill="1" applyBorder="1" applyAlignment="1" applyProtection="1">
      <alignment horizontal="center" vertical="center" wrapText="1"/>
      <protection hidden="1"/>
    </xf>
    <xf numFmtId="0" fontId="10" fillId="11" borderId="0" xfId="0" applyFont="1" applyFill="1" applyBorder="1" applyAlignment="1" applyProtection="1">
      <alignment horizontal="center" vertical="center" wrapText="1"/>
      <protection hidden="1"/>
    </xf>
    <xf numFmtId="0" fontId="10" fillId="9" borderId="6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Protection="1">
      <alignment vertical="center"/>
      <protection hidden="1"/>
    </xf>
    <xf numFmtId="0" fontId="4" fillId="4" borderId="44" xfId="0" applyFont="1" applyFill="1" applyBorder="1" applyAlignment="1" applyProtection="1">
      <alignment vertical="center"/>
      <protection hidden="1"/>
    </xf>
    <xf numFmtId="0" fontId="4" fillId="4" borderId="38" xfId="0" applyFont="1" applyFill="1" applyBorder="1" applyAlignment="1" applyProtection="1">
      <alignment vertical="center"/>
      <protection hidden="1"/>
    </xf>
    <xf numFmtId="0" fontId="4" fillId="9" borderId="45" xfId="0" applyFont="1" applyFill="1" applyBorder="1" applyAlignment="1" applyProtection="1">
      <alignment vertical="center"/>
      <protection hidden="1"/>
    </xf>
    <xf numFmtId="0" fontId="4" fillId="9" borderId="46" xfId="0" applyFont="1" applyFill="1" applyBorder="1" applyAlignment="1" applyProtection="1">
      <alignment vertical="center"/>
      <protection hidden="1"/>
    </xf>
    <xf numFmtId="0" fontId="4" fillId="9" borderId="39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85" xfId="0" applyFont="1" applyFill="1" applyBorder="1" applyAlignment="1" applyProtection="1">
      <alignment horizontal="center" vertical="center"/>
      <protection hidden="1"/>
    </xf>
    <xf numFmtId="0" fontId="6" fillId="0" borderId="8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 textRotation="180" wrapText="1"/>
      <protection hidden="1"/>
    </xf>
    <xf numFmtId="2" fontId="4" fillId="4" borderId="44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65" fontId="5" fillId="3" borderId="76" xfId="0" applyNumberFormat="1" applyFont="1" applyFill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5" fillId="3" borderId="77" xfId="0" applyNumberFormat="1" applyFont="1" applyFill="1" applyBorder="1" applyAlignment="1" applyProtection="1">
      <alignment horizontal="center" vertical="center"/>
      <protection hidden="1"/>
    </xf>
    <xf numFmtId="165" fontId="5" fillId="3" borderId="23" xfId="0" applyNumberFormat="1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3" borderId="30" xfId="0" applyNumberFormat="1" applyFont="1" applyFill="1" applyBorder="1" applyAlignment="1" applyProtection="1">
      <alignment horizontal="center" vertical="center"/>
      <protection hidden="1"/>
    </xf>
    <xf numFmtId="165" fontId="5" fillId="8" borderId="49" xfId="0" applyNumberFormat="1" applyFont="1" applyFill="1" applyBorder="1" applyAlignment="1" applyProtection="1">
      <alignment horizontal="center" vertical="center"/>
      <protection hidden="1"/>
    </xf>
    <xf numFmtId="165" fontId="5" fillId="8" borderId="33" xfId="0" applyNumberFormat="1" applyFont="1" applyFill="1" applyBorder="1" applyAlignment="1" applyProtection="1">
      <alignment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8" borderId="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65" fontId="5" fillId="8" borderId="23" xfId="0" applyNumberFormat="1" applyFont="1" applyFill="1" applyBorder="1" applyAlignment="1" applyProtection="1">
      <alignment horizontal="center" vertical="center"/>
      <protection hidden="1"/>
    </xf>
    <xf numFmtId="165" fontId="5" fillId="8" borderId="0" xfId="0" applyNumberFormat="1" applyFont="1" applyFill="1" applyBorder="1" applyAlignment="1" applyProtection="1">
      <alignment vertical="center"/>
      <protection hidden="1"/>
    </xf>
    <xf numFmtId="0" fontId="1" fillId="10" borderId="1" xfId="0" applyFont="1" applyFill="1" applyBorder="1" applyAlignment="1" applyProtection="1">
      <alignment horizontal="center" vertical="center"/>
      <protection hidden="1"/>
    </xf>
    <xf numFmtId="0" fontId="22" fillId="0" borderId="1" xfId="0" applyFont="1" applyFill="1" applyBorder="1" applyAlignment="1" applyProtection="1">
      <alignment horizontal="right" vertical="center"/>
      <protection hidden="1"/>
    </xf>
    <xf numFmtId="0" fontId="6" fillId="10" borderId="37" xfId="0" applyFont="1" applyFill="1" applyBorder="1" applyAlignment="1" applyProtection="1">
      <alignment horizontal="left" vertical="center" wrapText="1"/>
      <protection hidden="1"/>
    </xf>
    <xf numFmtId="0" fontId="6" fillId="10" borderId="52" xfId="0" applyFont="1" applyFill="1" applyBorder="1" applyAlignment="1" applyProtection="1">
      <alignment horizontal="left" vertical="center" wrapText="1"/>
      <protection hidden="1"/>
    </xf>
    <xf numFmtId="0" fontId="6" fillId="10" borderId="54" xfId="0" applyFont="1" applyFill="1" applyBorder="1" applyAlignment="1" applyProtection="1">
      <alignment horizontal="left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3" borderId="67" xfId="0" applyFont="1" applyFill="1" applyBorder="1" applyAlignment="1" applyProtection="1">
      <alignment horizontal="center" vertical="center" wrapText="1"/>
      <protection hidden="1"/>
    </xf>
    <xf numFmtId="0" fontId="5" fillId="3" borderId="63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4" xfId="0" applyFont="1" applyFill="1" applyBorder="1" applyAlignment="1" applyProtection="1">
      <alignment horizontal="center" vertical="center" wrapText="1"/>
      <protection hidden="1"/>
    </xf>
    <xf numFmtId="0" fontId="5" fillId="3" borderId="48" xfId="0" applyFont="1" applyFill="1" applyBorder="1" applyAlignment="1" applyProtection="1">
      <alignment horizontal="center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  <protection hidden="1"/>
    </xf>
    <xf numFmtId="0" fontId="5" fillId="3" borderId="31" xfId="0" applyFont="1" applyFill="1" applyBorder="1" applyAlignment="1" applyProtection="1">
      <alignment horizontal="center" vertical="center" wrapText="1"/>
      <protection hidden="1"/>
    </xf>
    <xf numFmtId="165" fontId="5" fillId="8" borderId="33" xfId="0" applyNumberFormat="1" applyFont="1" applyFill="1" applyBorder="1" applyAlignment="1" applyProtection="1">
      <alignment horizontal="center" vertical="center"/>
      <protection hidden="1"/>
    </xf>
    <xf numFmtId="165" fontId="5" fillId="8" borderId="0" xfId="0" applyNumberFormat="1" applyFont="1" applyFill="1" applyBorder="1" applyAlignment="1" applyProtection="1">
      <alignment horizontal="center" vertical="center"/>
      <protection hidden="1"/>
    </xf>
    <xf numFmtId="0" fontId="5" fillId="8" borderId="33" xfId="0" applyFont="1" applyFill="1" applyBorder="1" applyAlignment="1" applyProtection="1">
      <alignment horizontal="center" vertical="center"/>
      <protection hidden="1"/>
    </xf>
    <xf numFmtId="165" fontId="5" fillId="8" borderId="30" xfId="0" applyNumberFormat="1" applyFont="1" applyFill="1" applyBorder="1" applyAlignment="1" applyProtection="1">
      <alignment horizontal="center" vertical="center"/>
      <protection hidden="1"/>
    </xf>
    <xf numFmtId="165" fontId="5" fillId="8" borderId="50" xfId="0" applyNumberFormat="1" applyFont="1" applyFill="1" applyBorder="1" applyAlignment="1" applyProtection="1">
      <alignment horizontal="center" vertical="center"/>
      <protection hidden="1"/>
    </xf>
    <xf numFmtId="165" fontId="5" fillId="8" borderId="34" xfId="0" applyNumberFormat="1" applyFont="1" applyFill="1" applyBorder="1" applyAlignment="1" applyProtection="1">
      <alignment horizontal="center" vertical="center"/>
      <protection hidden="1"/>
    </xf>
    <xf numFmtId="165" fontId="5" fillId="8" borderId="35" xfId="0" applyNumberFormat="1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left" vertical="center"/>
      <protection hidden="1"/>
    </xf>
    <xf numFmtId="0" fontId="6" fillId="6" borderId="1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4" fillId="0" borderId="51" xfId="0" applyFont="1" applyFill="1" applyBorder="1" applyAlignment="1" applyProtection="1">
      <alignment horizontal="center" vertical="center"/>
      <protection hidden="1"/>
    </xf>
    <xf numFmtId="0" fontId="4" fillId="0" borderId="52" xfId="0" applyFont="1" applyFill="1" applyBorder="1" applyAlignment="1" applyProtection="1">
      <alignment horizontal="center" vertical="center"/>
      <protection hidden="1"/>
    </xf>
    <xf numFmtId="0" fontId="4" fillId="0" borderId="53" xfId="0" applyFont="1" applyFill="1" applyBorder="1" applyAlignment="1" applyProtection="1">
      <alignment horizontal="center" vertical="center"/>
      <protection hidden="1"/>
    </xf>
    <xf numFmtId="0" fontId="4" fillId="0" borderId="51" xfId="0" applyFont="1" applyFill="1" applyBorder="1" applyAlignment="1" applyProtection="1">
      <alignment horizontal="center" vertical="center" wrapText="1"/>
      <protection hidden="1"/>
    </xf>
    <xf numFmtId="0" fontId="4" fillId="0" borderId="52" xfId="0" applyFont="1" applyFill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 wrapText="1"/>
      <protection hidden="1"/>
    </xf>
    <xf numFmtId="0" fontId="4" fillId="0" borderId="41" xfId="0" applyFont="1" applyFill="1" applyBorder="1" applyAlignment="1" applyProtection="1">
      <alignment horizontal="center" vertical="center" wrapText="1"/>
      <protection hidden="1"/>
    </xf>
    <xf numFmtId="0" fontId="4" fillId="0" borderId="42" xfId="0" applyFont="1" applyFill="1" applyBorder="1" applyAlignment="1" applyProtection="1">
      <alignment horizontal="center" vertical="center" wrapText="1"/>
      <protection hidden="1"/>
    </xf>
    <xf numFmtId="0" fontId="4" fillId="0" borderId="56" xfId="0" applyFont="1" applyFill="1" applyBorder="1" applyAlignment="1" applyProtection="1">
      <alignment horizontal="center" vertical="center" wrapText="1"/>
      <protection hidden="1"/>
    </xf>
    <xf numFmtId="0" fontId="4" fillId="0" borderId="43" xfId="0" applyFont="1" applyFill="1" applyBorder="1" applyAlignment="1" applyProtection="1">
      <alignment horizontal="center" vertical="center" wrapText="1"/>
      <protection hidden="1"/>
    </xf>
    <xf numFmtId="0" fontId="4" fillId="0" borderId="44" xfId="0" applyFont="1" applyFill="1" applyBorder="1" applyAlignment="1" applyProtection="1">
      <alignment horizontal="center" vertical="center" wrapText="1"/>
      <protection hidden="1"/>
    </xf>
    <xf numFmtId="0" fontId="4" fillId="0" borderId="57" xfId="0" applyFont="1" applyFill="1" applyBorder="1" applyAlignment="1" applyProtection="1">
      <alignment horizontal="center" vertical="center" wrapText="1"/>
      <protection hidden="1"/>
    </xf>
    <xf numFmtId="0" fontId="19" fillId="0" borderId="45" xfId="0" applyFont="1" applyFill="1" applyBorder="1" applyAlignment="1" applyProtection="1">
      <alignment horizontal="center" vertical="center" wrapText="1"/>
      <protection hidden="1"/>
    </xf>
    <xf numFmtId="0" fontId="19" fillId="0" borderId="46" xfId="0" applyFont="1" applyFill="1" applyBorder="1" applyAlignment="1" applyProtection="1">
      <alignment horizontal="center" vertical="center" wrapText="1"/>
      <protection hidden="1"/>
    </xf>
    <xf numFmtId="0" fontId="19" fillId="0" borderId="58" xfId="0" applyFont="1" applyFill="1" applyBorder="1" applyAlignment="1" applyProtection="1">
      <alignment horizontal="center" vertical="center" wrapText="1"/>
      <protection hidden="1"/>
    </xf>
    <xf numFmtId="0" fontId="5" fillId="8" borderId="16" xfId="0" applyFont="1" applyFill="1" applyBorder="1" applyAlignment="1" applyProtection="1">
      <alignment horizontal="center" vertical="center" wrapText="1"/>
      <protection hidden="1"/>
    </xf>
    <xf numFmtId="0" fontId="5" fillId="8" borderId="67" xfId="0" applyFont="1" applyFill="1" applyBorder="1" applyAlignment="1" applyProtection="1">
      <alignment horizontal="center" vertical="center" wrapText="1"/>
      <protection hidden="1"/>
    </xf>
    <xf numFmtId="0" fontId="5" fillId="2" borderId="63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4" xfId="0" applyFont="1" applyFill="1" applyBorder="1" applyAlignment="1" applyProtection="1">
      <alignment horizontal="center" vertical="center" wrapText="1"/>
      <protection hidden="1"/>
    </xf>
    <xf numFmtId="0" fontId="5" fillId="2" borderId="48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8" borderId="1" xfId="0" applyFont="1" applyFill="1" applyBorder="1" applyAlignment="1" applyProtection="1">
      <alignment horizontal="center" vertical="center" wrapText="1"/>
      <protection hidden="1"/>
    </xf>
    <xf numFmtId="0" fontId="5" fillId="8" borderId="18" xfId="0" applyFont="1" applyFill="1" applyBorder="1" applyAlignment="1" applyProtection="1">
      <alignment horizontal="center" vertical="center" wrapText="1"/>
      <protection hidden="1"/>
    </xf>
    <xf numFmtId="0" fontId="5" fillId="8" borderId="63" xfId="0" applyFont="1" applyFill="1" applyBorder="1" applyAlignment="1" applyProtection="1">
      <alignment horizontal="center" vertical="center" wrapText="1"/>
      <protection hidden="1"/>
    </xf>
    <xf numFmtId="0" fontId="5" fillId="8" borderId="64" xfId="0" applyFont="1" applyFill="1" applyBorder="1" applyAlignment="1" applyProtection="1">
      <alignment horizontal="center" vertical="center" wrapText="1"/>
      <protection hidden="1"/>
    </xf>
    <xf numFmtId="0" fontId="5" fillId="8" borderId="48" xfId="0" applyFont="1" applyFill="1" applyBorder="1" applyAlignment="1" applyProtection="1">
      <alignment horizontal="center" vertical="center" wrapText="1"/>
      <protection hidden="1"/>
    </xf>
    <xf numFmtId="0" fontId="5" fillId="8" borderId="31" xfId="0" applyFont="1" applyFill="1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horizontal="center" vertical="center" wrapText="1"/>
      <protection hidden="1"/>
    </xf>
    <xf numFmtId="0" fontId="5" fillId="7" borderId="18" xfId="0" applyFont="1" applyFill="1" applyBorder="1" applyAlignment="1" applyProtection="1">
      <alignment horizontal="center" vertical="center" wrapText="1"/>
      <protection hidden="1"/>
    </xf>
    <xf numFmtId="0" fontId="5" fillId="8" borderId="23" xfId="0" applyFont="1" applyFill="1" applyBorder="1" applyAlignment="1" applyProtection="1">
      <alignment horizontal="center" vertical="center"/>
      <protection hidden="1"/>
    </xf>
    <xf numFmtId="0" fontId="5" fillId="8" borderId="30" xfId="0" applyFont="1" applyFill="1" applyBorder="1" applyAlignment="1" applyProtection="1">
      <alignment horizontal="center" vertical="center"/>
      <protection hidden="1"/>
    </xf>
    <xf numFmtId="165" fontId="5" fillId="8" borderId="76" xfId="0" applyNumberFormat="1" applyFont="1" applyFill="1" applyBorder="1" applyAlignment="1" applyProtection="1">
      <alignment horizontal="center" vertical="center"/>
      <protection hidden="1"/>
    </xf>
    <xf numFmtId="165" fontId="5" fillId="8" borderId="77" xfId="0" applyNumberFormat="1" applyFont="1" applyFill="1" applyBorder="1" applyAlignment="1" applyProtection="1">
      <alignment horizontal="center" vertical="center"/>
      <protection hidden="1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horizontal="center" vertical="center"/>
      <protection locked="0"/>
    </xf>
    <xf numFmtId="0" fontId="5" fillId="8" borderId="80" xfId="0" applyFont="1" applyFill="1" applyBorder="1" applyAlignment="1" applyProtection="1">
      <alignment horizontal="center" vertical="center" wrapText="1"/>
      <protection hidden="1"/>
    </xf>
    <xf numFmtId="0" fontId="5" fillId="8" borderId="65" xfId="0" applyFont="1" applyFill="1" applyBorder="1" applyAlignment="1" applyProtection="1">
      <alignment horizontal="center" vertical="center" wrapText="1"/>
      <protection hidden="1"/>
    </xf>
    <xf numFmtId="0" fontId="5" fillId="8" borderId="66" xfId="0" applyFont="1" applyFill="1" applyBorder="1" applyAlignment="1" applyProtection="1">
      <alignment horizontal="center" vertical="center" wrapText="1"/>
      <protection hidden="1"/>
    </xf>
    <xf numFmtId="165" fontId="5" fillId="8" borderId="3" xfId="0" applyNumberFormat="1" applyFont="1" applyFill="1" applyBorder="1" applyAlignment="1" applyProtection="1">
      <alignment horizontal="center" vertical="center"/>
      <protection hidden="1"/>
    </xf>
    <xf numFmtId="165" fontId="5" fillId="8" borderId="32" xfId="0" applyNumberFormat="1" applyFont="1" applyFill="1" applyBorder="1" applyAlignment="1" applyProtection="1">
      <alignment horizontal="center" vertical="center"/>
      <protection hidden="1"/>
    </xf>
    <xf numFmtId="0" fontId="5" fillId="8" borderId="32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5" fillId="3" borderId="65" xfId="0" applyFont="1" applyFill="1" applyBorder="1" applyAlignment="1" applyProtection="1">
      <alignment horizontal="center" vertical="center" wrapText="1"/>
      <protection hidden="1"/>
    </xf>
    <xf numFmtId="0" fontId="5" fillId="3" borderId="65" xfId="0" applyFont="1" applyFill="1" applyBorder="1" applyAlignment="1" applyProtection="1">
      <alignment vertical="center" wrapText="1"/>
      <protection hidden="1"/>
    </xf>
    <xf numFmtId="0" fontId="5" fillId="3" borderId="66" xfId="0" applyFont="1" applyFill="1" applyBorder="1" applyAlignment="1" applyProtection="1">
      <alignment vertical="center" wrapText="1"/>
      <protection hidden="1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5" fillId="2" borderId="29" xfId="0" applyFont="1" applyFill="1" applyBorder="1" applyAlignment="1" applyProtection="1">
      <alignment vertical="center"/>
      <protection locked="0"/>
    </xf>
    <xf numFmtId="0" fontId="5" fillId="8" borderId="28" xfId="0" applyFont="1" applyFill="1" applyBorder="1" applyAlignment="1" applyProtection="1">
      <alignment horizontal="center" vertical="center"/>
      <protection hidden="1"/>
    </xf>
    <xf numFmtId="0" fontId="5" fillId="8" borderId="28" xfId="0" applyFont="1" applyFill="1" applyBorder="1" applyAlignment="1" applyProtection="1">
      <alignment vertical="center"/>
      <protection hidden="1"/>
    </xf>
    <xf numFmtId="165" fontId="5" fillId="8" borderId="47" xfId="0" applyNumberFormat="1" applyFont="1" applyFill="1" applyBorder="1" applyAlignment="1" applyProtection="1">
      <alignment horizontal="center" vertical="center"/>
      <protection hidden="1"/>
    </xf>
    <xf numFmtId="165" fontId="5" fillId="8" borderId="28" xfId="0" applyNumberFormat="1" applyFont="1" applyFill="1" applyBorder="1" applyAlignment="1" applyProtection="1">
      <alignment vertical="center"/>
      <protection hidden="1"/>
    </xf>
    <xf numFmtId="0" fontId="5" fillId="8" borderId="50" xfId="0" applyFont="1" applyFill="1" applyBorder="1" applyAlignment="1" applyProtection="1">
      <alignment horizontal="center" vertical="center"/>
      <protection hidden="1"/>
    </xf>
    <xf numFmtId="0" fontId="5" fillId="8" borderId="34" xfId="0" applyFont="1" applyFill="1" applyBorder="1" applyAlignment="1" applyProtection="1">
      <alignment horizontal="center" vertical="center"/>
      <protection hidden="1"/>
    </xf>
    <xf numFmtId="0" fontId="5" fillId="8" borderId="49" xfId="0" applyFont="1" applyFill="1" applyBorder="1" applyAlignment="1" applyProtection="1">
      <alignment horizontal="center" vertical="center"/>
      <protection hidden="1"/>
    </xf>
    <xf numFmtId="0" fontId="5" fillId="8" borderId="35" xfId="0" applyFont="1" applyFill="1" applyBorder="1" applyAlignment="1" applyProtection="1">
      <alignment horizontal="center" vertical="center"/>
      <protection hidden="1"/>
    </xf>
    <xf numFmtId="0" fontId="5" fillId="8" borderId="76" xfId="0" applyFont="1" applyFill="1" applyBorder="1" applyAlignment="1" applyProtection="1">
      <alignment horizontal="center" vertical="center"/>
      <protection hidden="1"/>
    </xf>
    <xf numFmtId="0" fontId="5" fillId="8" borderId="77" xfId="0" applyFont="1" applyFill="1" applyBorder="1" applyAlignment="1" applyProtection="1">
      <alignment horizontal="center" vertical="center"/>
      <protection hidden="1"/>
    </xf>
    <xf numFmtId="0" fontId="5" fillId="7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 applyProtection="1">
      <alignment horizontal="center" vertical="center" wrapText="1"/>
      <protection hidden="1"/>
    </xf>
    <xf numFmtId="0" fontId="5" fillId="3" borderId="81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77" xfId="0" applyFont="1" applyFill="1" applyBorder="1" applyAlignment="1" applyProtection="1">
      <alignment vertical="center"/>
      <protection locked="0"/>
    </xf>
    <xf numFmtId="0" fontId="5" fillId="8" borderId="3" xfId="0" applyFont="1" applyFill="1" applyBorder="1" applyAlignment="1" applyProtection="1">
      <alignment vertical="center"/>
      <protection hidden="1"/>
    </xf>
    <xf numFmtId="165" fontId="5" fillId="8" borderId="3" xfId="0" applyNumberFormat="1" applyFont="1" applyFill="1" applyBorder="1" applyAlignment="1" applyProtection="1">
      <alignment vertical="center"/>
      <protection hidden="1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8" borderId="32" xfId="0" applyFont="1" applyFill="1" applyBorder="1" applyAlignment="1" applyProtection="1">
      <alignment vertical="center"/>
      <protection hidden="1"/>
    </xf>
    <xf numFmtId="165" fontId="5" fillId="8" borderId="32" xfId="0" applyNumberFormat="1" applyFont="1" applyFill="1" applyBorder="1" applyAlignment="1" applyProtection="1">
      <alignment vertical="center"/>
      <protection hidden="1"/>
    </xf>
    <xf numFmtId="0" fontId="5" fillId="2" borderId="33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5" fillId="8" borderId="33" xfId="0" applyFont="1" applyFill="1" applyBorder="1" applyAlignment="1" applyProtection="1">
      <alignment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11" borderId="7" xfId="0" applyFont="1" applyFill="1" applyBorder="1" applyAlignment="1" applyProtection="1">
      <alignment horizontal="center" wrapText="1"/>
      <protection hidden="1"/>
    </xf>
    <xf numFmtId="0" fontId="3" fillId="11" borderId="8" xfId="0" applyFont="1" applyFill="1" applyBorder="1" applyAlignment="1" applyProtection="1">
      <alignment horizontal="center" wrapText="1"/>
      <protection hidden="1"/>
    </xf>
    <xf numFmtId="0" fontId="6" fillId="11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10" borderId="16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" fillId="10" borderId="17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10" borderId="22" xfId="0" applyFont="1" applyFill="1" applyBorder="1" applyAlignment="1" applyProtection="1">
      <alignment horizontal="center" vertical="center" wrapText="1"/>
      <protection hidden="1"/>
    </xf>
    <xf numFmtId="0" fontId="2" fillId="0" borderId="84" xfId="0" applyFont="1" applyFill="1" applyBorder="1" applyAlignment="1" applyProtection="1">
      <alignment horizontal="center" vertical="center" wrapText="1"/>
      <protection hidden="1"/>
    </xf>
    <xf numFmtId="0" fontId="2" fillId="0" borderId="36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vertical="center"/>
      <protection hidden="1"/>
    </xf>
    <xf numFmtId="0" fontId="5" fillId="0" borderId="22" xfId="0" applyFont="1" applyFill="1" applyBorder="1" applyAlignment="1" applyProtection="1">
      <alignment vertical="center"/>
      <protection hidden="1"/>
    </xf>
    <xf numFmtId="0" fontId="1" fillId="9" borderId="14" xfId="0" applyFont="1" applyFill="1" applyBorder="1" applyAlignment="1" applyProtection="1">
      <alignment horizontal="center" vertical="center" wrapText="1"/>
      <protection hidden="1"/>
    </xf>
    <xf numFmtId="0" fontId="4" fillId="9" borderId="14" xfId="0" applyFont="1" applyFill="1" applyBorder="1" applyAlignment="1" applyProtection="1">
      <alignment horizontal="center" vertical="center" wrapText="1"/>
      <protection hidden="1"/>
    </xf>
    <xf numFmtId="0" fontId="3" fillId="4" borderId="83" xfId="0" applyFont="1" applyFill="1" applyBorder="1" applyAlignment="1" applyProtection="1">
      <alignment horizontal="center" vertical="center" wrapText="1"/>
      <protection hidden="1"/>
    </xf>
    <xf numFmtId="0" fontId="3" fillId="4" borderId="38" xfId="0" applyFont="1" applyFill="1" applyBorder="1" applyAlignment="1" applyProtection="1">
      <alignment horizontal="center" vertical="center" wrapText="1"/>
      <protection hidden="1"/>
    </xf>
    <xf numFmtId="0" fontId="3" fillId="9" borderId="13" xfId="0" applyFont="1" applyFill="1" applyBorder="1" applyAlignment="1" applyProtection="1">
      <alignment horizontal="center" vertical="center" wrapText="1"/>
      <protection hidden="1"/>
    </xf>
    <xf numFmtId="0" fontId="3" fillId="9" borderId="14" xfId="0" applyFont="1" applyFill="1" applyBorder="1" applyAlignment="1" applyProtection="1">
      <alignment horizontal="center" vertical="center" wrapText="1"/>
      <protection hidden="1"/>
    </xf>
    <xf numFmtId="0" fontId="6" fillId="5" borderId="43" xfId="0" applyFont="1" applyFill="1" applyBorder="1" applyAlignment="1" applyProtection="1">
      <alignment horizontal="center" vertical="center"/>
      <protection hidden="1"/>
    </xf>
    <xf numFmtId="0" fontId="6" fillId="5" borderId="44" xfId="0" applyFont="1" applyFill="1" applyBorder="1" applyAlignment="1" applyProtection="1">
      <alignment horizontal="center" vertical="center"/>
      <protection hidden="1"/>
    </xf>
    <xf numFmtId="0" fontId="6" fillId="5" borderId="38" xfId="0" applyFont="1" applyFill="1" applyBorder="1" applyAlignment="1" applyProtection="1">
      <alignment horizontal="center" vertical="center"/>
      <protection hidden="1"/>
    </xf>
    <xf numFmtId="2" fontId="6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0" borderId="69" xfId="0" applyFont="1" applyBorder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</cellXfs>
  <cellStyles count="1">
    <cellStyle name="Normal" xfId="0" builtinId="0"/>
  </cellStyles>
  <dxfs count="6">
    <dxf>
      <fill>
        <patternFill>
          <bgColor rgb="FF66FF66"/>
        </patternFill>
      </fill>
    </dxf>
    <dxf>
      <font>
        <color rgb="FFFF6600"/>
      </font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FF6600"/>
      <color rgb="FFFF9900"/>
      <color rgb="FF66FF66"/>
      <color rgb="FF0000FF"/>
      <color rgb="FFB3FD81"/>
      <color rgb="FF00FFFF"/>
      <color rgb="FFCCCCFF"/>
      <color rgb="FFFF33CC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962025</xdr:colOff>
      <xdr:row>24</xdr:row>
      <xdr:rowOff>114300</xdr:rowOff>
    </xdr:from>
    <xdr:to>
      <xdr:col>16</xdr:col>
      <xdr:colOff>219074</xdr:colOff>
      <xdr:row>31</xdr:row>
      <xdr:rowOff>76199</xdr:rowOff>
    </xdr:to>
    <xdr:sp macro="" textlink="">
      <xdr:nvSpPr>
        <xdr:cNvPr id="24" name="Rectangle 24"/>
        <xdr:cNvSpPr>
          <a:spLocks noChangeArrowheads="1"/>
        </xdr:cNvSpPr>
      </xdr:nvSpPr>
      <xdr:spPr bwMode="auto">
        <a:xfrm>
          <a:off x="1343025" y="8020050"/>
          <a:ext cx="7238999" cy="1314449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368291</xdr:colOff>
      <xdr:row>58</xdr:row>
      <xdr:rowOff>114797</xdr:rowOff>
    </xdr:from>
    <xdr:to>
      <xdr:col>6</xdr:col>
      <xdr:colOff>85725</xdr:colOff>
      <xdr:row>62</xdr:row>
      <xdr:rowOff>59982</xdr:rowOff>
    </xdr:to>
    <xdr:pic>
      <xdr:nvPicPr>
        <xdr:cNvPr id="81" name="Picture 8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74374" y="15704047"/>
          <a:ext cx="1061518" cy="1469185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6</xdr:col>
      <xdr:colOff>590553</xdr:colOff>
      <xdr:row>54</xdr:row>
      <xdr:rowOff>104773</xdr:rowOff>
    </xdr:from>
    <xdr:to>
      <xdr:col>14</xdr:col>
      <xdr:colOff>704851</xdr:colOff>
      <xdr:row>64</xdr:row>
      <xdr:rowOff>9523</xdr:rowOff>
    </xdr:to>
    <xdr:grpSp>
      <xdr:nvGrpSpPr>
        <xdr:cNvPr id="2" name="Group 1"/>
        <xdr:cNvGrpSpPr/>
      </xdr:nvGrpSpPr>
      <xdr:grpSpPr>
        <a:xfrm>
          <a:off x="4040720" y="14752106"/>
          <a:ext cx="6252631" cy="2995084"/>
          <a:chOff x="4038603" y="14201758"/>
          <a:chExt cx="5905498" cy="2990847"/>
        </a:xfrm>
      </xdr:grpSpPr>
      <xdr:sp macro="" textlink="">
        <xdr:nvSpPr>
          <xdr:cNvPr id="78" name="Rectangle 77"/>
          <xdr:cNvSpPr/>
        </xdr:nvSpPr>
        <xdr:spPr>
          <a:xfrm>
            <a:off x="4038603" y="14201758"/>
            <a:ext cx="5905498" cy="2990847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95" name="Group 25"/>
          <xdr:cNvGrpSpPr>
            <a:grpSpLocks/>
          </xdr:cNvGrpSpPr>
        </xdr:nvGrpSpPr>
        <xdr:grpSpPr bwMode="auto">
          <a:xfrm>
            <a:off x="5803635" y="14572027"/>
            <a:ext cx="3487902" cy="1915565"/>
            <a:chOff x="1438" y="983"/>
            <a:chExt cx="386" cy="425"/>
          </a:xfrm>
        </xdr:grpSpPr>
        <xdr:sp macro="" textlink="">
          <xdr:nvSpPr>
            <xdr:cNvPr id="96" name="Rectangle 26"/>
            <xdr:cNvSpPr>
              <a:spLocks noChangeArrowheads="1"/>
            </xdr:cNvSpPr>
          </xdr:nvSpPr>
          <xdr:spPr bwMode="auto">
            <a:xfrm>
              <a:off x="1438" y="983"/>
              <a:ext cx="386" cy="357"/>
            </a:xfrm>
            <a:prstGeom prst="rect">
              <a:avLst/>
            </a:prstGeom>
            <a:solidFill>
              <a:srgbClr val="FFFFFF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" name="Rectangle 27"/>
            <xdr:cNvSpPr>
              <a:spLocks noChangeArrowheads="1"/>
            </xdr:cNvSpPr>
          </xdr:nvSpPr>
          <xdr:spPr bwMode="auto">
            <a:xfrm>
              <a:off x="1559" y="1341"/>
              <a:ext cx="26" cy="45"/>
            </a:xfrm>
            <a:prstGeom prst="rect">
              <a:avLst/>
            </a:prstGeom>
            <a:solidFill>
              <a:srgbClr val="FFFF00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" name="Rectangle 28"/>
            <xdr:cNvSpPr>
              <a:spLocks noChangeArrowheads="1"/>
            </xdr:cNvSpPr>
          </xdr:nvSpPr>
          <xdr:spPr bwMode="auto">
            <a:xfrm>
              <a:off x="1438" y="1311"/>
              <a:ext cx="386" cy="29"/>
            </a:xfrm>
            <a:prstGeom prst="rect">
              <a:avLst/>
            </a:prstGeom>
            <a:solidFill>
              <a:srgbClr val="031F77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" name="Rectangle 29"/>
            <xdr:cNvSpPr>
              <a:spLocks noChangeArrowheads="1"/>
            </xdr:cNvSpPr>
          </xdr:nvSpPr>
          <xdr:spPr bwMode="auto">
            <a:xfrm>
              <a:off x="1438" y="1301"/>
              <a:ext cx="386" cy="11"/>
            </a:xfrm>
            <a:prstGeom prst="rect">
              <a:avLst/>
            </a:prstGeom>
            <a:solidFill>
              <a:srgbClr val="8799BD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" name="Rectangle 30"/>
            <xdr:cNvSpPr>
              <a:spLocks noChangeArrowheads="1"/>
            </xdr:cNvSpPr>
          </xdr:nvSpPr>
          <xdr:spPr bwMode="auto">
            <a:xfrm>
              <a:off x="1438" y="984"/>
              <a:ext cx="386" cy="10"/>
            </a:xfrm>
            <a:prstGeom prst="rect">
              <a:avLst/>
            </a:prstGeom>
            <a:solidFill>
              <a:srgbClr val="00DFCA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" name="Rectangle 31"/>
            <xdr:cNvSpPr>
              <a:spLocks noChangeArrowheads="1"/>
            </xdr:cNvSpPr>
          </xdr:nvSpPr>
          <xdr:spPr bwMode="auto">
            <a:xfrm>
              <a:off x="1559" y="1385"/>
              <a:ext cx="26" cy="23"/>
            </a:xfrm>
            <a:prstGeom prst="rect">
              <a:avLst/>
            </a:prstGeom>
            <a:solidFill>
              <a:srgbClr val="CC3300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" name="Rectangle 32"/>
            <xdr:cNvSpPr>
              <a:spLocks noChangeArrowheads="1"/>
            </xdr:cNvSpPr>
          </xdr:nvSpPr>
          <xdr:spPr bwMode="auto">
            <a:xfrm>
              <a:off x="1688" y="1341"/>
              <a:ext cx="26" cy="45"/>
            </a:xfrm>
            <a:prstGeom prst="rect">
              <a:avLst/>
            </a:prstGeom>
            <a:solidFill>
              <a:srgbClr val="FFFF00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" name="Rectangle 33"/>
            <xdr:cNvSpPr>
              <a:spLocks noChangeArrowheads="1"/>
            </xdr:cNvSpPr>
          </xdr:nvSpPr>
          <xdr:spPr bwMode="auto">
            <a:xfrm>
              <a:off x="1688" y="1385"/>
              <a:ext cx="26" cy="23"/>
            </a:xfrm>
            <a:prstGeom prst="rect">
              <a:avLst/>
            </a:prstGeom>
            <a:solidFill>
              <a:srgbClr val="CC3300"/>
            </a:solidFill>
            <a:ln w="12700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919191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4" name="Line 34"/>
          <xdr:cNvSpPr>
            <a:spLocks noChangeShapeType="1"/>
          </xdr:cNvSpPr>
        </xdr:nvSpPr>
        <xdr:spPr bwMode="auto">
          <a:xfrm flipH="1">
            <a:off x="4801656" y="14647986"/>
            <a:ext cx="93856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35"/>
          <xdr:cNvSpPr>
            <a:spLocks noChangeShapeType="1"/>
          </xdr:cNvSpPr>
        </xdr:nvSpPr>
        <xdr:spPr bwMode="auto">
          <a:xfrm flipH="1">
            <a:off x="4788973" y="16010482"/>
            <a:ext cx="93856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36"/>
          <xdr:cNvSpPr>
            <a:spLocks noChangeShapeType="1"/>
          </xdr:cNvSpPr>
        </xdr:nvSpPr>
        <xdr:spPr bwMode="auto">
          <a:xfrm flipH="1">
            <a:off x="4788973" y="16067481"/>
            <a:ext cx="93856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Line 37"/>
          <xdr:cNvSpPr>
            <a:spLocks noChangeShapeType="1"/>
          </xdr:cNvSpPr>
        </xdr:nvSpPr>
        <xdr:spPr bwMode="auto">
          <a:xfrm flipH="1">
            <a:off x="5182179" y="16181387"/>
            <a:ext cx="564407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38"/>
          <xdr:cNvSpPr>
            <a:spLocks noChangeShapeType="1"/>
          </xdr:cNvSpPr>
        </xdr:nvSpPr>
        <xdr:spPr bwMode="auto">
          <a:xfrm flipH="1" flipV="1">
            <a:off x="5829298" y="16392510"/>
            <a:ext cx="995339" cy="16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39"/>
          <xdr:cNvSpPr>
            <a:spLocks noChangeShapeType="1"/>
          </xdr:cNvSpPr>
        </xdr:nvSpPr>
        <xdr:spPr bwMode="auto">
          <a:xfrm flipH="1">
            <a:off x="6572248" y="16487592"/>
            <a:ext cx="252387" cy="167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40"/>
          <xdr:cNvSpPr>
            <a:spLocks noChangeShapeType="1"/>
          </xdr:cNvSpPr>
        </xdr:nvSpPr>
        <xdr:spPr bwMode="auto">
          <a:xfrm>
            <a:off x="5515201" y="14664601"/>
            <a:ext cx="0" cy="1336387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41"/>
          <xdr:cNvSpPr>
            <a:spLocks noChangeShapeType="1"/>
          </xdr:cNvSpPr>
        </xdr:nvSpPr>
        <xdr:spPr bwMode="auto">
          <a:xfrm flipH="1">
            <a:off x="4801656" y="14562532"/>
            <a:ext cx="938563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Text Box 42"/>
          <xdr:cNvSpPr txBox="1">
            <a:spLocks noChangeArrowheads="1"/>
          </xdr:cNvSpPr>
        </xdr:nvSpPr>
        <xdr:spPr bwMode="auto">
          <a:xfrm>
            <a:off x="5238750" y="15087588"/>
            <a:ext cx="542926" cy="4190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horz" wrap="square" lIns="27432" tIns="18288" rIns="27432" bIns="0" anchor="ctr" upright="1"/>
          <a:lstStyle/>
          <a:p>
            <a:pPr lvl="0"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Inside Height   </a:t>
            </a:r>
          </a:p>
        </xdr:txBody>
      </xdr:sp>
      <xdr:sp macro="" textlink="">
        <xdr:nvSpPr>
          <xdr:cNvPr id="113" name="Text Box 43"/>
          <xdr:cNvSpPr txBox="1">
            <a:spLocks noChangeArrowheads="1"/>
          </xdr:cNvSpPr>
        </xdr:nvSpPr>
        <xdr:spPr bwMode="auto">
          <a:xfrm>
            <a:off x="4124325" y="14407215"/>
            <a:ext cx="1114430" cy="4296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Roof Thickness</a:t>
            </a:r>
          </a:p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(Includes Crown)</a:t>
            </a:r>
          </a:p>
        </xdr:txBody>
      </xdr:sp>
      <xdr:sp macro="" textlink="">
        <xdr:nvSpPr>
          <xdr:cNvPr id="114" name="Line 44"/>
          <xdr:cNvSpPr>
            <a:spLocks noChangeShapeType="1"/>
          </xdr:cNvSpPr>
        </xdr:nvSpPr>
        <xdr:spPr bwMode="auto">
          <a:xfrm>
            <a:off x="5312616" y="14296679"/>
            <a:ext cx="0" cy="24686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Line 45"/>
          <xdr:cNvSpPr>
            <a:spLocks noChangeShapeType="1"/>
          </xdr:cNvSpPr>
        </xdr:nvSpPr>
        <xdr:spPr bwMode="auto">
          <a:xfrm>
            <a:off x="5312616" y="14666974"/>
            <a:ext cx="0" cy="17802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Text Box 47"/>
          <xdr:cNvSpPr txBox="1">
            <a:spLocks noChangeArrowheads="1"/>
          </xdr:cNvSpPr>
        </xdr:nvSpPr>
        <xdr:spPr bwMode="auto">
          <a:xfrm>
            <a:off x="4171951" y="15840057"/>
            <a:ext cx="800088" cy="3905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Floor Thickness</a:t>
            </a:r>
          </a:p>
        </xdr:txBody>
      </xdr:sp>
      <xdr:sp macro="" textlink="">
        <xdr:nvSpPr>
          <xdr:cNvPr id="118" name="Line 48"/>
          <xdr:cNvSpPr>
            <a:spLocks noChangeShapeType="1"/>
          </xdr:cNvSpPr>
        </xdr:nvSpPr>
        <xdr:spPr bwMode="auto">
          <a:xfrm>
            <a:off x="5049203" y="15770739"/>
            <a:ext cx="0" cy="230248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49"/>
          <xdr:cNvSpPr>
            <a:spLocks noChangeShapeType="1"/>
          </xdr:cNvSpPr>
        </xdr:nvSpPr>
        <xdr:spPr bwMode="auto">
          <a:xfrm flipH="1">
            <a:off x="5048252" y="16068660"/>
            <a:ext cx="0" cy="20955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Text Box 51"/>
          <xdr:cNvSpPr txBox="1">
            <a:spLocks noChangeArrowheads="1"/>
          </xdr:cNvSpPr>
        </xdr:nvSpPr>
        <xdr:spPr bwMode="auto">
          <a:xfrm>
            <a:off x="6276975" y="16717809"/>
            <a:ext cx="1076324" cy="3869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Mounting  Wood Thickness</a:t>
            </a:r>
          </a:p>
        </xdr:txBody>
      </xdr:sp>
      <xdr:sp macro="" textlink="">
        <xdr:nvSpPr>
          <xdr:cNvPr id="122" name="Line 52"/>
          <xdr:cNvSpPr>
            <a:spLocks noChangeShapeType="1"/>
          </xdr:cNvSpPr>
        </xdr:nvSpPr>
        <xdr:spPr bwMode="auto">
          <a:xfrm>
            <a:off x="6698001" y="16240728"/>
            <a:ext cx="0" cy="142421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Line 53"/>
          <xdr:cNvSpPr>
            <a:spLocks noChangeShapeType="1"/>
          </xdr:cNvSpPr>
        </xdr:nvSpPr>
        <xdr:spPr bwMode="auto">
          <a:xfrm flipH="1">
            <a:off x="6696073" y="16497088"/>
            <a:ext cx="1929" cy="21927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54"/>
          <xdr:cNvSpPr>
            <a:spLocks noChangeShapeType="1"/>
          </xdr:cNvSpPr>
        </xdr:nvSpPr>
        <xdr:spPr bwMode="auto">
          <a:xfrm>
            <a:off x="5962596" y="16181386"/>
            <a:ext cx="0" cy="201763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Text Box 56"/>
          <xdr:cNvSpPr txBox="1">
            <a:spLocks noChangeArrowheads="1"/>
          </xdr:cNvSpPr>
        </xdr:nvSpPr>
        <xdr:spPr bwMode="auto">
          <a:xfrm>
            <a:off x="5648325" y="16420855"/>
            <a:ext cx="647692" cy="3907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Long Sill Height</a:t>
            </a:r>
          </a:p>
        </xdr:txBody>
      </xdr:sp>
      <xdr:sp macro="" textlink="">
        <xdr:nvSpPr>
          <xdr:cNvPr id="128" name="Line 58"/>
          <xdr:cNvSpPr>
            <a:spLocks noChangeShapeType="1"/>
          </xdr:cNvSpPr>
        </xdr:nvSpPr>
        <xdr:spPr bwMode="auto">
          <a:xfrm flipH="1">
            <a:off x="5305424" y="16068661"/>
            <a:ext cx="3" cy="13335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59"/>
          <xdr:cNvSpPr>
            <a:spLocks noChangeShapeType="1"/>
          </xdr:cNvSpPr>
        </xdr:nvSpPr>
        <xdr:spPr bwMode="auto">
          <a:xfrm>
            <a:off x="5302645" y="16190881"/>
            <a:ext cx="2783" cy="258777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Text Box 60"/>
          <xdr:cNvSpPr txBox="1">
            <a:spLocks noChangeArrowheads="1"/>
          </xdr:cNvSpPr>
        </xdr:nvSpPr>
        <xdr:spPr bwMode="auto">
          <a:xfrm>
            <a:off x="4943479" y="16431198"/>
            <a:ext cx="714369" cy="4185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Cross Sill Height</a:t>
            </a:r>
          </a:p>
        </xdr:txBody>
      </xdr:sp>
      <xdr:sp macro="" textlink="">
        <xdr:nvSpPr>
          <xdr:cNvPr id="132" name="Line 62"/>
          <xdr:cNvSpPr>
            <a:spLocks noChangeShapeType="1"/>
          </xdr:cNvSpPr>
        </xdr:nvSpPr>
        <xdr:spPr bwMode="auto">
          <a:xfrm flipV="1">
            <a:off x="5803635" y="14334659"/>
            <a:ext cx="0" cy="20888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63"/>
          <xdr:cNvSpPr>
            <a:spLocks noChangeShapeType="1"/>
          </xdr:cNvSpPr>
        </xdr:nvSpPr>
        <xdr:spPr bwMode="auto">
          <a:xfrm flipV="1">
            <a:off x="9278854" y="14353648"/>
            <a:ext cx="0" cy="18989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Line 64"/>
          <xdr:cNvSpPr>
            <a:spLocks noChangeShapeType="1"/>
          </xdr:cNvSpPr>
        </xdr:nvSpPr>
        <xdr:spPr bwMode="auto">
          <a:xfrm>
            <a:off x="5816319" y="14439101"/>
            <a:ext cx="3437169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Text Box 65"/>
          <xdr:cNvSpPr txBox="1">
            <a:spLocks noChangeArrowheads="1"/>
          </xdr:cNvSpPr>
        </xdr:nvSpPr>
        <xdr:spPr bwMode="auto">
          <a:xfrm>
            <a:off x="6717006" y="14344640"/>
            <a:ext cx="1522119" cy="1704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W =Body  Outside Width  </a:t>
            </a:r>
          </a:p>
        </xdr:txBody>
      </xdr:sp>
      <xdr:sp macro="" textlink="">
        <xdr:nvSpPr>
          <xdr:cNvPr id="136" name="Line 66"/>
          <xdr:cNvSpPr>
            <a:spLocks noChangeShapeType="1"/>
          </xdr:cNvSpPr>
        </xdr:nvSpPr>
        <xdr:spPr bwMode="auto">
          <a:xfrm rot="16200000" flipV="1">
            <a:off x="9494471" y="16089348"/>
            <a:ext cx="0" cy="279032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67"/>
          <xdr:cNvSpPr>
            <a:spLocks noChangeShapeType="1"/>
          </xdr:cNvSpPr>
        </xdr:nvSpPr>
        <xdr:spPr bwMode="auto">
          <a:xfrm rot="16200000" flipV="1">
            <a:off x="9507153" y="14454690"/>
            <a:ext cx="0" cy="253666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" name="Line 68"/>
          <xdr:cNvSpPr>
            <a:spLocks noChangeShapeType="1"/>
          </xdr:cNvSpPr>
        </xdr:nvSpPr>
        <xdr:spPr bwMode="auto">
          <a:xfrm rot="16200000">
            <a:off x="8721533" y="15414746"/>
            <a:ext cx="1647340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stealth" w="med" len="med"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Text Box 69"/>
          <xdr:cNvSpPr txBox="1">
            <a:spLocks noChangeArrowheads="1"/>
          </xdr:cNvSpPr>
        </xdr:nvSpPr>
        <xdr:spPr bwMode="auto">
          <a:xfrm>
            <a:off x="9315446" y="15102360"/>
            <a:ext cx="601025" cy="6138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 =</a:t>
            </a: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Outside</a:t>
            </a: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Height</a:t>
            </a:r>
          </a:p>
        </xdr:txBody>
      </xdr:sp>
      <xdr:sp macro="" textlink="">
        <xdr:nvSpPr>
          <xdr:cNvPr id="140" name="Text Box 76"/>
          <xdr:cNvSpPr txBox="1">
            <a:spLocks noChangeArrowheads="1"/>
          </xdr:cNvSpPr>
        </xdr:nvSpPr>
        <xdr:spPr bwMode="auto">
          <a:xfrm>
            <a:off x="7725570" y="16755823"/>
            <a:ext cx="488306" cy="2183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  = </a:t>
            </a:r>
          </a:p>
        </xdr:txBody>
      </xdr:sp>
      <xdr:sp macro="" textlink="">
        <xdr:nvSpPr>
          <xdr:cNvPr id="141" name="Text Box 77"/>
          <xdr:cNvSpPr txBox="1">
            <a:spLocks noChangeArrowheads="1"/>
          </xdr:cNvSpPr>
        </xdr:nvSpPr>
        <xdr:spPr bwMode="auto">
          <a:xfrm>
            <a:off x="7966478" y="16680044"/>
            <a:ext cx="920340" cy="350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Long Sill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Height</a:t>
            </a:r>
          </a:p>
        </xdr:txBody>
      </xdr:sp>
      <xdr:sp macro="" textlink="">
        <xdr:nvSpPr>
          <xdr:cNvPr id="142" name="Text Box 78"/>
          <xdr:cNvSpPr txBox="1">
            <a:spLocks noChangeArrowheads="1"/>
          </xdr:cNvSpPr>
        </xdr:nvSpPr>
        <xdr:spPr bwMode="auto">
          <a:xfrm>
            <a:off x="8644890" y="16755823"/>
            <a:ext cx="280035" cy="1986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</a:t>
            </a:r>
          </a:p>
        </xdr:txBody>
      </xdr:sp>
      <xdr:sp macro="" textlink="">
        <xdr:nvSpPr>
          <xdr:cNvPr id="143" name="Text Box 79"/>
          <xdr:cNvSpPr txBox="1">
            <a:spLocks noChangeArrowheads="1"/>
          </xdr:cNvSpPr>
        </xdr:nvSpPr>
        <xdr:spPr bwMode="auto">
          <a:xfrm>
            <a:off x="8812781" y="16680045"/>
            <a:ext cx="1045594" cy="3315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Mounting Wood Thickness</a:t>
            </a:r>
          </a:p>
        </xdr:txBody>
      </xdr:sp>
      <xdr:sp macro="" textlink="">
        <xdr:nvSpPr>
          <xdr:cNvPr id="144" name="Rectangle 80"/>
          <xdr:cNvSpPr>
            <a:spLocks noChangeArrowheads="1"/>
          </xdr:cNvSpPr>
        </xdr:nvSpPr>
        <xdr:spPr bwMode="auto">
          <a:xfrm>
            <a:off x="7724775" y="16632525"/>
            <a:ext cx="2124075" cy="472364"/>
          </a:xfrm>
          <a:prstGeom prst="rect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350379</xdr:colOff>
      <xdr:row>10</xdr:row>
      <xdr:rowOff>175149</xdr:rowOff>
    </xdr:from>
    <xdr:to>
      <xdr:col>6</xdr:col>
      <xdr:colOff>344700</xdr:colOff>
      <xdr:row>10</xdr:row>
      <xdr:rowOff>986901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731379" y="2346849"/>
          <a:ext cx="3061371" cy="811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Completed Vehicle Frontal Area (ft</a:t>
          </a:r>
          <a:r>
            <a:rPr lang="en-US" sz="1600" b="1" i="1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) less than or equal to IVD max</a:t>
          </a:r>
        </a:p>
      </xdr:txBody>
    </xdr:sp>
    <xdr:clientData/>
  </xdr:twoCellAnchor>
  <xdr:twoCellAnchor>
    <xdr:from>
      <xdr:col>12</xdr:col>
      <xdr:colOff>515300</xdr:colOff>
      <xdr:row>10</xdr:row>
      <xdr:rowOff>85725</xdr:rowOff>
    </xdr:from>
    <xdr:to>
      <xdr:col>16</xdr:col>
      <xdr:colOff>301835</xdr:colOff>
      <xdr:row>10</xdr:row>
      <xdr:rowOff>1161033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8306750" y="2257425"/>
          <a:ext cx="2577360" cy="1075308"/>
        </a:xfrm>
        <a:prstGeom prst="rect">
          <a:avLst/>
        </a:prstGeom>
        <a:solidFill>
          <a:srgbClr val="FF9900"/>
        </a:solidFill>
        <a:ln>
          <a:noFill/>
        </a:ln>
        <a:extLst/>
      </xdr:spPr>
      <xdr:txBody>
        <a:bodyPr vertOverflow="clip" wrap="square" lIns="36576" tIns="32004" rIns="0" bIns="0" anchor="ctr" anchorCtr="0" upright="1"/>
        <a:lstStyle/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Non-Overlap Area </a:t>
          </a:r>
        </a:p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from Table 1, (ft</a:t>
          </a:r>
          <a:r>
            <a:rPr lang="en-US" sz="1600" b="1" i="1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7</xdr:col>
      <xdr:colOff>479362</xdr:colOff>
      <xdr:row>10</xdr:row>
      <xdr:rowOff>86741</xdr:rowOff>
    </xdr:from>
    <xdr:to>
      <xdr:col>11</xdr:col>
      <xdr:colOff>584631</xdr:colOff>
      <xdr:row>10</xdr:row>
      <xdr:rowOff>1162049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4651312" y="2258441"/>
          <a:ext cx="3000869" cy="1075308"/>
        </a:xfrm>
        <a:prstGeom prst="rect">
          <a:avLst/>
        </a:prstGeom>
        <a:solidFill>
          <a:srgbClr val="00FFFF"/>
        </a:solidFill>
        <a:ln>
          <a:noFill/>
        </a:ln>
        <a:extLst/>
      </xdr:spPr>
      <xdr:txBody>
        <a:bodyPr vertOverflow="clip" wrap="square" lIns="36576" tIns="32004" rIns="0" bIns="0" anchor="ctr" anchorCtr="0" upright="1"/>
        <a:lstStyle/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Body Outside Height</a:t>
          </a:r>
        </a:p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 x  Body Outside Width</a:t>
          </a:r>
        </a:p>
        <a:p>
          <a:pPr algn="ctr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 H (in) x W (in) / 144</a:t>
          </a:r>
        </a:p>
      </xdr:txBody>
    </xdr:sp>
    <xdr:clientData/>
  </xdr:twoCellAnchor>
  <xdr:twoCellAnchor>
    <xdr:from>
      <xdr:col>6</xdr:col>
      <xdr:colOff>417301</xdr:colOff>
      <xdr:row>10</xdr:row>
      <xdr:rowOff>470330</xdr:rowOff>
    </xdr:from>
    <xdr:to>
      <xdr:col>7</xdr:col>
      <xdr:colOff>68510</xdr:colOff>
      <xdr:row>10</xdr:row>
      <xdr:rowOff>702259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865351" y="2642030"/>
          <a:ext cx="375109" cy="231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= </a:t>
          </a:r>
        </a:p>
      </xdr:txBody>
    </xdr:sp>
    <xdr:clientData/>
  </xdr:twoCellAnchor>
  <xdr:twoCellAnchor>
    <xdr:from>
      <xdr:col>11</xdr:col>
      <xdr:colOff>645133</xdr:colOff>
      <xdr:row>10</xdr:row>
      <xdr:rowOff>479855</xdr:rowOff>
    </xdr:from>
    <xdr:to>
      <xdr:col>12</xdr:col>
      <xdr:colOff>296342</xdr:colOff>
      <xdr:row>10</xdr:row>
      <xdr:rowOff>711784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7712683" y="2651555"/>
          <a:ext cx="375109" cy="231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2</xdr:col>
      <xdr:colOff>180975</xdr:colOff>
      <xdr:row>10</xdr:row>
      <xdr:rowOff>38100</xdr:rowOff>
    </xdr:from>
    <xdr:to>
      <xdr:col>16</xdr:col>
      <xdr:colOff>398041</xdr:colOff>
      <xdr:row>16</xdr:row>
      <xdr:rowOff>0</xdr:rowOff>
    </xdr:to>
    <xdr:sp macro="" textlink="">
      <xdr:nvSpPr>
        <xdr:cNvPr id="23" name="Rectangle 23"/>
        <xdr:cNvSpPr>
          <a:spLocks noChangeArrowheads="1"/>
        </xdr:cNvSpPr>
      </xdr:nvSpPr>
      <xdr:spPr bwMode="auto">
        <a:xfrm>
          <a:off x="561975" y="2209800"/>
          <a:ext cx="10418341" cy="321945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755749</xdr:colOff>
      <xdr:row>10</xdr:row>
      <xdr:rowOff>1227667</xdr:rowOff>
    </xdr:from>
    <xdr:to>
      <xdr:col>5</xdr:col>
      <xdr:colOff>565812</xdr:colOff>
      <xdr:row>15</xdr:row>
      <xdr:rowOff>148162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749" y="3397250"/>
          <a:ext cx="2307730" cy="1989662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5</xdr:col>
      <xdr:colOff>504519</xdr:colOff>
      <xdr:row>12</xdr:row>
      <xdr:rowOff>156632</xdr:rowOff>
    </xdr:from>
    <xdr:to>
      <xdr:col>5</xdr:col>
      <xdr:colOff>504519</xdr:colOff>
      <xdr:row>14</xdr:row>
      <xdr:rowOff>128057</xdr:rowOff>
    </xdr:to>
    <xdr:sp macro="" textlink="">
      <xdr:nvSpPr>
        <xdr:cNvPr id="159" name="Line 5"/>
        <xdr:cNvSpPr>
          <a:spLocks noChangeShapeType="1"/>
        </xdr:cNvSpPr>
      </xdr:nvSpPr>
      <xdr:spPr bwMode="auto">
        <a:xfrm flipV="1">
          <a:off x="3383186" y="4823882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501355</xdr:colOff>
      <xdr:row>12</xdr:row>
      <xdr:rowOff>99482</xdr:rowOff>
    </xdr:from>
    <xdr:to>
      <xdr:col>6</xdr:col>
      <xdr:colOff>255135</xdr:colOff>
      <xdr:row>12</xdr:row>
      <xdr:rowOff>99482</xdr:rowOff>
    </xdr:to>
    <xdr:sp macro="" textlink="">
      <xdr:nvSpPr>
        <xdr:cNvPr id="154" name="Line 3"/>
        <xdr:cNvSpPr>
          <a:spLocks noChangeShapeType="1"/>
        </xdr:cNvSpPr>
      </xdr:nvSpPr>
      <xdr:spPr bwMode="auto">
        <a:xfrm>
          <a:off x="2607438" y="4766732"/>
          <a:ext cx="109786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428234</xdr:colOff>
      <xdr:row>12</xdr:row>
      <xdr:rowOff>147107</xdr:rowOff>
    </xdr:from>
    <xdr:to>
      <xdr:col>6</xdr:col>
      <xdr:colOff>255134</xdr:colOff>
      <xdr:row>12</xdr:row>
      <xdr:rowOff>147107</xdr:rowOff>
    </xdr:to>
    <xdr:sp macro="" textlink="">
      <xdr:nvSpPr>
        <xdr:cNvPr id="155" name="Line 4"/>
        <xdr:cNvSpPr>
          <a:spLocks noChangeShapeType="1"/>
        </xdr:cNvSpPr>
      </xdr:nvSpPr>
      <xdr:spPr bwMode="auto">
        <a:xfrm>
          <a:off x="2534317" y="4814357"/>
          <a:ext cx="11709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504519</xdr:colOff>
      <xdr:row>10</xdr:row>
      <xdr:rowOff>2223557</xdr:rowOff>
    </xdr:from>
    <xdr:to>
      <xdr:col>5</xdr:col>
      <xdr:colOff>504519</xdr:colOff>
      <xdr:row>12</xdr:row>
      <xdr:rowOff>80432</xdr:rowOff>
    </xdr:to>
    <xdr:sp macro="" textlink="">
      <xdr:nvSpPr>
        <xdr:cNvPr id="156" name="Line 5"/>
        <xdr:cNvSpPr>
          <a:spLocks noChangeShapeType="1"/>
        </xdr:cNvSpPr>
      </xdr:nvSpPr>
      <xdr:spPr bwMode="auto">
        <a:xfrm>
          <a:off x="3383186" y="4393140"/>
          <a:ext cx="0" cy="3545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314933</xdr:colOff>
      <xdr:row>13</xdr:row>
      <xdr:rowOff>175682</xdr:rowOff>
    </xdr:from>
    <xdr:to>
      <xdr:col>7</xdr:col>
      <xdr:colOff>265657</xdr:colOff>
      <xdr:row>14</xdr:row>
      <xdr:rowOff>166157</xdr:rowOff>
    </xdr:to>
    <xdr:sp macro="" textlink="">
      <xdr:nvSpPr>
        <xdr:cNvPr id="158" name="Text Box 17"/>
        <xdr:cNvSpPr txBox="1">
          <a:spLocks noChangeArrowheads="1"/>
        </xdr:cNvSpPr>
      </xdr:nvSpPr>
      <xdr:spPr bwMode="auto">
        <a:xfrm>
          <a:off x="3193600" y="5033432"/>
          <a:ext cx="124189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 =Mount Height</a:t>
          </a:r>
        </a:p>
      </xdr:txBody>
    </xdr:sp>
    <xdr:clientData/>
  </xdr:twoCellAnchor>
  <xdr:twoCellAnchor>
    <xdr:from>
      <xdr:col>6</xdr:col>
      <xdr:colOff>417301</xdr:colOff>
      <xdr:row>10</xdr:row>
      <xdr:rowOff>1927655</xdr:rowOff>
    </xdr:from>
    <xdr:to>
      <xdr:col>7</xdr:col>
      <xdr:colOff>68510</xdr:colOff>
      <xdr:row>10</xdr:row>
      <xdr:rowOff>2159584</xdr:rowOff>
    </xdr:to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865351" y="4099355"/>
          <a:ext cx="375109" cy="231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= </a:t>
          </a:r>
        </a:p>
      </xdr:txBody>
    </xdr:sp>
    <xdr:clientData/>
  </xdr:twoCellAnchor>
  <xdr:twoCellAnchor>
    <xdr:from>
      <xdr:col>11</xdr:col>
      <xdr:colOff>634187</xdr:colOff>
      <xdr:row>10</xdr:row>
      <xdr:rowOff>1937180</xdr:rowOff>
    </xdr:from>
    <xdr:to>
      <xdr:col>12</xdr:col>
      <xdr:colOff>285396</xdr:colOff>
      <xdr:row>10</xdr:row>
      <xdr:rowOff>2169109</xdr:rowOff>
    </xdr:to>
    <xdr:sp macro="" textlink="">
      <xdr:nvSpPr>
        <xdr:cNvPr id="161" name="Text Box 22"/>
        <xdr:cNvSpPr txBox="1">
          <a:spLocks noChangeArrowheads="1"/>
        </xdr:cNvSpPr>
      </xdr:nvSpPr>
      <xdr:spPr bwMode="auto">
        <a:xfrm>
          <a:off x="7701737" y="4108880"/>
          <a:ext cx="375109" cy="231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12</xdr:col>
      <xdr:colOff>717422</xdr:colOff>
      <xdr:row>10</xdr:row>
      <xdr:rowOff>1227667</xdr:rowOff>
    </xdr:from>
    <xdr:to>
      <xdr:col>16</xdr:col>
      <xdr:colOff>114736</xdr:colOff>
      <xdr:row>15</xdr:row>
      <xdr:rowOff>162983</xdr:rowOff>
    </xdr:to>
    <xdr:grpSp>
      <xdr:nvGrpSpPr>
        <xdr:cNvPr id="11" name="Group 10"/>
        <xdr:cNvGrpSpPr/>
      </xdr:nvGrpSpPr>
      <xdr:grpSpPr>
        <a:xfrm>
          <a:off x="8485589" y="3397250"/>
          <a:ext cx="2752230" cy="2004483"/>
          <a:chOff x="8485589" y="3397250"/>
          <a:chExt cx="2307730" cy="2004483"/>
        </a:xfrm>
      </xdr:grpSpPr>
      <xdr:pic>
        <xdr:nvPicPr>
          <xdr:cNvPr id="92" name="Picture 9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85589" y="3412071"/>
            <a:ext cx="2307730" cy="1989662"/>
          </a:xfrm>
          <a:prstGeom prst="rect">
            <a:avLst/>
          </a:prstGeom>
          <a:noFill/>
          <a:ln>
            <a:noFill/>
          </a:ln>
          <a:extLst/>
        </xdr:spPr>
      </xdr:pic>
      <xdr:sp macro="" textlink="">
        <xdr:nvSpPr>
          <xdr:cNvPr id="25" name="Rectangle 24"/>
          <xdr:cNvSpPr/>
        </xdr:nvSpPr>
        <xdr:spPr>
          <a:xfrm>
            <a:off x="8688906" y="3397250"/>
            <a:ext cx="1883834" cy="1397000"/>
          </a:xfrm>
          <a:prstGeom prst="rect">
            <a:avLst/>
          </a:prstGeom>
          <a:solidFill>
            <a:schemeClr val="bg1"/>
          </a:solidFill>
          <a:ln w="15875">
            <a:noFill/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2" name="Line 5"/>
          <xdr:cNvSpPr>
            <a:spLocks noChangeShapeType="1"/>
          </xdr:cNvSpPr>
        </xdr:nvSpPr>
        <xdr:spPr bwMode="auto">
          <a:xfrm flipV="1">
            <a:off x="9135767" y="4844451"/>
            <a:ext cx="1813" cy="1811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3"/>
          <xdr:cNvSpPr>
            <a:spLocks noChangeShapeType="1"/>
          </xdr:cNvSpPr>
        </xdr:nvSpPr>
        <xdr:spPr bwMode="auto">
          <a:xfrm>
            <a:off x="8782691" y="4787238"/>
            <a:ext cx="6776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4"/>
          <xdr:cNvSpPr>
            <a:spLocks noChangeShapeType="1"/>
          </xdr:cNvSpPr>
        </xdr:nvSpPr>
        <xdr:spPr bwMode="auto">
          <a:xfrm>
            <a:off x="8782691" y="4834917"/>
            <a:ext cx="6776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5"/>
          <xdr:cNvSpPr>
            <a:spLocks noChangeShapeType="1"/>
          </xdr:cNvSpPr>
        </xdr:nvSpPr>
        <xdr:spPr bwMode="auto">
          <a:xfrm>
            <a:off x="9135767" y="4558383"/>
            <a:ext cx="1813" cy="20978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17"/>
          <xdr:cNvSpPr txBox="1">
            <a:spLocks noChangeArrowheads="1"/>
          </xdr:cNvSpPr>
        </xdr:nvSpPr>
        <xdr:spPr bwMode="auto">
          <a:xfrm>
            <a:off x="8938102" y="4367670"/>
            <a:ext cx="1286597" cy="181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 =Mount Height</a:t>
            </a:r>
          </a:p>
        </xdr:txBody>
      </xdr:sp>
    </xdr:grpSp>
    <xdr:clientData/>
  </xdr:twoCellAnchor>
  <xdr:twoCellAnchor>
    <xdr:from>
      <xdr:col>7</xdr:col>
      <xdr:colOff>414545</xdr:colOff>
      <xdr:row>10</xdr:row>
      <xdr:rowOff>1231905</xdr:rowOff>
    </xdr:from>
    <xdr:to>
      <xdr:col>11</xdr:col>
      <xdr:colOff>21049</xdr:colOff>
      <xdr:row>14</xdr:row>
      <xdr:rowOff>32971</xdr:rowOff>
    </xdr:to>
    <xdr:grpSp>
      <xdr:nvGrpSpPr>
        <xdr:cNvPr id="4" name="Group 3"/>
        <xdr:cNvGrpSpPr/>
      </xdr:nvGrpSpPr>
      <xdr:grpSpPr>
        <a:xfrm>
          <a:off x="4584378" y="3401488"/>
          <a:ext cx="2485171" cy="1679733"/>
          <a:chOff x="4584378" y="3401488"/>
          <a:chExt cx="2485171" cy="1679733"/>
        </a:xfrm>
      </xdr:grpSpPr>
      <xdr:grpSp>
        <xdr:nvGrpSpPr>
          <xdr:cNvPr id="3" name="Group 2"/>
          <xdr:cNvGrpSpPr/>
        </xdr:nvGrpSpPr>
        <xdr:grpSpPr>
          <a:xfrm>
            <a:off x="5184624" y="4822945"/>
            <a:ext cx="1874459" cy="258276"/>
            <a:chOff x="5184624" y="4794249"/>
            <a:chExt cx="1885043" cy="285751"/>
          </a:xfrm>
        </xdr:grpSpPr>
        <xdr:sp macro="" textlink="">
          <xdr:nvSpPr>
            <xdr:cNvPr id="150" name="Line 7"/>
            <xdr:cNvSpPr>
              <a:spLocks noChangeShapeType="1"/>
            </xdr:cNvSpPr>
          </xdr:nvSpPr>
          <xdr:spPr bwMode="auto">
            <a:xfrm flipV="1">
              <a:off x="5184624" y="4822945"/>
              <a:ext cx="0" cy="18940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" name="Line 8"/>
            <xdr:cNvSpPr>
              <a:spLocks noChangeShapeType="1"/>
            </xdr:cNvSpPr>
          </xdr:nvSpPr>
          <xdr:spPr bwMode="auto">
            <a:xfrm flipV="1">
              <a:off x="7048349" y="4830598"/>
              <a:ext cx="0" cy="17218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" name="Line 9"/>
            <xdr:cNvSpPr>
              <a:spLocks noChangeShapeType="1"/>
            </xdr:cNvSpPr>
          </xdr:nvSpPr>
          <xdr:spPr bwMode="auto">
            <a:xfrm flipV="1">
              <a:off x="5194228" y="4889500"/>
              <a:ext cx="1864855" cy="40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" name="Text Box 11"/>
            <xdr:cNvSpPr txBox="1">
              <a:spLocks noChangeArrowheads="1"/>
            </xdr:cNvSpPr>
          </xdr:nvSpPr>
          <xdr:spPr bwMode="auto">
            <a:xfrm>
              <a:off x="5438035" y="4897559"/>
              <a:ext cx="1281554" cy="1836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W =Body  Outside Width  </a:t>
              </a:r>
            </a:p>
          </xdr:txBody>
        </xdr:sp>
      </xdr:grpSp>
      <xdr:grpSp>
        <xdr:nvGrpSpPr>
          <xdr:cNvPr id="8" name="Group 7"/>
          <xdr:cNvGrpSpPr/>
        </xdr:nvGrpSpPr>
        <xdr:grpSpPr>
          <a:xfrm>
            <a:off x="4584378" y="3407832"/>
            <a:ext cx="544782" cy="1501138"/>
            <a:chOff x="4584378" y="3407832"/>
            <a:chExt cx="544782" cy="1501138"/>
          </a:xfrm>
        </xdr:grpSpPr>
        <xdr:sp macro="" textlink="">
          <xdr:nvSpPr>
            <xdr:cNvPr id="93" name="Text Box 10"/>
            <xdr:cNvSpPr txBox="1">
              <a:spLocks noChangeArrowheads="1"/>
            </xdr:cNvSpPr>
          </xdr:nvSpPr>
          <xdr:spPr bwMode="auto">
            <a:xfrm>
              <a:off x="4584378" y="3407832"/>
              <a:ext cx="318341" cy="15011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vert270" wrap="none" lIns="18288" tIns="18288" rIns="0" bIns="0" anchor="t" upright="1">
              <a:noAutofit/>
            </a:bodyPr>
            <a:lstStyle/>
            <a:p>
              <a:pPr algn="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 =Body Outside Height</a:t>
              </a:r>
            </a:p>
          </xdr:txBody>
        </xdr:sp>
        <xdr:sp macro="" textlink="">
          <xdr:nvSpPr>
            <xdr:cNvPr id="145" name="Line 14"/>
            <xdr:cNvSpPr>
              <a:spLocks noChangeShapeType="1"/>
            </xdr:cNvSpPr>
          </xdr:nvSpPr>
          <xdr:spPr bwMode="auto">
            <a:xfrm rot="16200000" flipV="1">
              <a:off x="4997223" y="4612571"/>
              <a:ext cx="0" cy="26387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5"/>
            <xdr:cNvSpPr>
              <a:spLocks noChangeShapeType="1"/>
            </xdr:cNvSpPr>
          </xdr:nvSpPr>
          <xdr:spPr bwMode="auto">
            <a:xfrm rot="16200000" flipV="1">
              <a:off x="5009217" y="3303766"/>
              <a:ext cx="0" cy="23988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" name="Line 16"/>
            <xdr:cNvSpPr>
              <a:spLocks noChangeShapeType="1"/>
            </xdr:cNvSpPr>
          </xdr:nvSpPr>
          <xdr:spPr bwMode="auto">
            <a:xfrm rot="16200000">
              <a:off x="4338160" y="4083683"/>
              <a:ext cx="1293655" cy="47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91" name="Picture 90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01" r="9568" b="31064"/>
          <a:stretch/>
        </xdr:blipFill>
        <xdr:spPr bwMode="auto">
          <a:xfrm>
            <a:off x="5185715" y="3401488"/>
            <a:ext cx="1883834" cy="1371595"/>
          </a:xfrm>
          <a:prstGeom prst="rect">
            <a:avLst/>
          </a:prstGeom>
          <a:noFill/>
          <a:ln>
            <a:noFill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165"/>
  <sheetViews>
    <sheetView tabSelected="1" zoomScale="90" zoomScaleNormal="90" zoomScaleSheetLayoutView="100" workbookViewId="0">
      <selection activeCell="R11" sqref="R11"/>
    </sheetView>
  </sheetViews>
  <sheetFormatPr defaultColWidth="9" defaultRowHeight="14.25"/>
  <cols>
    <col min="1" max="1" width="2.25" style="21" customWidth="1"/>
    <col min="2" max="2" width="2.75" style="21" customWidth="1"/>
    <col min="3" max="3" width="16" style="22" customWidth="1"/>
    <col min="4" max="4" width="6.625" style="21" customWidth="1"/>
    <col min="5" max="5" width="10.125" style="21" customWidth="1"/>
    <col min="6" max="6" width="7.5" style="21" customWidth="1"/>
    <col min="7" max="12" width="9.5" style="21" customWidth="1"/>
    <col min="13" max="15" width="12" style="21" customWidth="1"/>
    <col min="16" max="16" width="8.125" style="21" customWidth="1"/>
    <col min="17" max="16384" width="9" style="21"/>
  </cols>
  <sheetData>
    <row r="1" spans="1:18" ht="20.25">
      <c r="A1" s="96" t="s">
        <v>72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">
      <c r="A2" s="111"/>
      <c r="B2" s="98"/>
      <c r="C2" s="99" t="s">
        <v>64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5">
      <c r="A3" s="111"/>
      <c r="B3" s="98"/>
      <c r="C3" s="99" t="s">
        <v>26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">
      <c r="A4" s="111"/>
      <c r="B4" s="98"/>
      <c r="C4" s="99" t="s">
        <v>61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ht="15">
      <c r="A5" s="111"/>
      <c r="B5" s="98"/>
      <c r="C5" s="99" t="s">
        <v>63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ht="15">
      <c r="A6" s="98"/>
      <c r="B6" s="98"/>
      <c r="C6" s="99"/>
      <c r="D6" s="97"/>
      <c r="E6" s="98"/>
      <c r="F6" s="98"/>
      <c r="G6" s="98"/>
      <c r="H6" s="98"/>
      <c r="I6" s="98"/>
      <c r="J6" s="98"/>
      <c r="K6" s="98"/>
      <c r="L6" s="100"/>
      <c r="M6" s="98"/>
      <c r="N6" s="98"/>
      <c r="O6" s="98"/>
      <c r="P6" s="98"/>
      <c r="Q6" s="98"/>
      <c r="R6" s="98"/>
    </row>
    <row r="7" spans="1:18" s="24" customFormat="1" ht="15.75" thickBot="1">
      <c r="A7" s="26"/>
      <c r="B7" s="26"/>
      <c r="C7" s="99" t="s">
        <v>23</v>
      </c>
      <c r="D7" s="106"/>
      <c r="E7" s="106"/>
      <c r="F7" s="28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s="24" customFormat="1" ht="15.75" thickBot="1">
      <c r="C8" s="23"/>
      <c r="D8" s="158" t="s">
        <v>24</v>
      </c>
      <c r="E8" s="159"/>
      <c r="F8" s="159"/>
      <c r="G8" s="159"/>
      <c r="H8" s="159"/>
      <c r="I8" s="160"/>
    </row>
    <row r="9" spans="1:18" s="24" customFormat="1" ht="30" customHeight="1" thickBot="1">
      <c r="C9" s="23"/>
      <c r="D9" s="131" t="s">
        <v>77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3"/>
      <c r="Q9" s="27"/>
    </row>
    <row r="11" spans="1:18" ht="182.25" customHeight="1">
      <c r="D11" s="24"/>
      <c r="E11" s="246"/>
      <c r="F11" s="246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8">
      <c r="D12" s="22"/>
    </row>
    <row r="13" spans="1:18" s="24" customFormat="1" ht="15">
      <c r="C13" s="23"/>
      <c r="D13" s="25"/>
      <c r="E13" s="25"/>
      <c r="F13" s="28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s="24" customFormat="1" ht="15">
      <c r="C14" s="23"/>
      <c r="D14" s="25"/>
      <c r="E14" s="25"/>
      <c r="F14" s="28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s="24" customFormat="1" ht="15">
      <c r="C15" s="23"/>
      <c r="D15" s="25"/>
      <c r="E15" s="25"/>
      <c r="F15" s="28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s="24" customFormat="1" ht="15">
      <c r="C16" s="23"/>
      <c r="D16" s="25"/>
      <c r="E16" s="25"/>
      <c r="F16" s="28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3:18" s="24" customFormat="1" ht="15.75" thickBot="1">
      <c r="C17" s="23"/>
      <c r="D17" s="25"/>
      <c r="E17" s="25"/>
      <c r="F17" s="28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3:18" s="24" customFormat="1" ht="18">
      <c r="C18" s="247" t="s">
        <v>0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9"/>
    </row>
    <row r="19" spans="3:18" ht="18.75" customHeight="1" thickBot="1">
      <c r="C19" s="250" t="s">
        <v>38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2"/>
    </row>
    <row r="20" spans="3:18" ht="36" customHeight="1" thickBot="1">
      <c r="C20" s="253" t="s">
        <v>13</v>
      </c>
      <c r="D20" s="255" t="s">
        <v>32</v>
      </c>
      <c r="E20" s="256"/>
      <c r="F20" s="256"/>
      <c r="G20" s="256"/>
      <c r="H20" s="257"/>
      <c r="I20" s="257"/>
      <c r="J20" s="257"/>
      <c r="K20" s="257"/>
      <c r="L20" s="257"/>
      <c r="M20" s="257"/>
      <c r="N20" s="257"/>
      <c r="O20" s="257"/>
      <c r="P20" s="257"/>
      <c r="Q20" s="258"/>
    </row>
    <row r="21" spans="3:18" ht="15.75" thickBot="1">
      <c r="C21" s="254"/>
      <c r="D21" s="29">
        <v>2</v>
      </c>
      <c r="E21" s="30">
        <v>2.5</v>
      </c>
      <c r="F21" s="30">
        <v>3</v>
      </c>
      <c r="G21" s="30">
        <v>3.5</v>
      </c>
      <c r="H21" s="30">
        <v>4</v>
      </c>
      <c r="I21" s="30">
        <v>4.25</v>
      </c>
      <c r="J21" s="30">
        <v>4.5</v>
      </c>
      <c r="K21" s="30">
        <v>5</v>
      </c>
      <c r="L21" s="30">
        <v>5.5</v>
      </c>
      <c r="M21" s="30">
        <v>6</v>
      </c>
      <c r="N21" s="30">
        <v>6.5</v>
      </c>
      <c r="O21" s="30">
        <v>7</v>
      </c>
      <c r="P21" s="30">
        <v>7.5</v>
      </c>
      <c r="Q21" s="31">
        <v>8</v>
      </c>
    </row>
    <row r="22" spans="3:18" ht="15.75">
      <c r="C22" s="107" t="s">
        <v>1</v>
      </c>
      <c r="D22" s="32">
        <v>16.5</v>
      </c>
      <c r="E22" s="33">
        <v>16.8</v>
      </c>
      <c r="F22" s="33">
        <v>17.100000000000001</v>
      </c>
      <c r="G22" s="33">
        <v>17.399999999999999</v>
      </c>
      <c r="H22" s="33">
        <v>17.600000000000001</v>
      </c>
      <c r="I22" s="33">
        <v>17.8</v>
      </c>
      <c r="J22" s="33">
        <v>18</v>
      </c>
      <c r="K22" s="33">
        <v>18.2</v>
      </c>
      <c r="L22" s="33">
        <v>18.5</v>
      </c>
      <c r="M22" s="33">
        <v>18.8</v>
      </c>
      <c r="N22" s="33">
        <v>19.100000000000001</v>
      </c>
      <c r="O22" s="33">
        <v>19.3</v>
      </c>
      <c r="P22" s="33">
        <v>19.600000000000001</v>
      </c>
      <c r="Q22" s="34">
        <v>19.899999999999999</v>
      </c>
    </row>
    <row r="23" spans="3:18" ht="15.75">
      <c r="C23" s="107" t="s">
        <v>2</v>
      </c>
      <c r="D23" s="35">
        <v>16.399999999999999</v>
      </c>
      <c r="E23" s="36">
        <v>16.8</v>
      </c>
      <c r="F23" s="36">
        <v>17</v>
      </c>
      <c r="G23" s="36">
        <v>17.3</v>
      </c>
      <c r="H23" s="36">
        <v>17.600000000000001</v>
      </c>
      <c r="I23" s="36">
        <v>17.8</v>
      </c>
      <c r="J23" s="36">
        <v>17.899999999999999</v>
      </c>
      <c r="K23" s="36">
        <v>18.100000000000001</v>
      </c>
      <c r="L23" s="36">
        <v>18.399999999999999</v>
      </c>
      <c r="M23" s="36">
        <v>18.7</v>
      </c>
      <c r="N23" s="36">
        <v>19</v>
      </c>
      <c r="O23" s="36">
        <v>19.2</v>
      </c>
      <c r="P23" s="36">
        <v>19.600000000000001</v>
      </c>
      <c r="Q23" s="37">
        <v>19.8</v>
      </c>
    </row>
    <row r="24" spans="3:18" ht="16.5" thickBot="1">
      <c r="C24" s="108" t="s">
        <v>3</v>
      </c>
      <c r="D24" s="38">
        <v>16.2</v>
      </c>
      <c r="E24" s="39">
        <v>16.5</v>
      </c>
      <c r="F24" s="39">
        <v>16.7</v>
      </c>
      <c r="G24" s="39">
        <v>17.100000000000001</v>
      </c>
      <c r="H24" s="39">
        <v>17.3</v>
      </c>
      <c r="I24" s="39">
        <v>17.399999999999999</v>
      </c>
      <c r="J24" s="39">
        <v>17.600000000000001</v>
      </c>
      <c r="K24" s="39">
        <v>17.8</v>
      </c>
      <c r="L24" s="39">
        <v>18.2</v>
      </c>
      <c r="M24" s="39">
        <v>18.399999999999999</v>
      </c>
      <c r="N24" s="39">
        <v>18.7</v>
      </c>
      <c r="O24" s="39">
        <v>19</v>
      </c>
      <c r="P24" s="39">
        <v>19.3</v>
      </c>
      <c r="Q24" s="40">
        <v>19.5</v>
      </c>
    </row>
    <row r="26" spans="3:18" ht="15">
      <c r="D26" s="41" t="s">
        <v>65</v>
      </c>
    </row>
    <row r="27" spans="3:18" ht="15">
      <c r="D27" s="23" t="s">
        <v>41</v>
      </c>
    </row>
    <row r="28" spans="3:18" ht="10.5" customHeight="1">
      <c r="D28" s="22"/>
    </row>
    <row r="29" spans="3:18" ht="17.25">
      <c r="D29" s="23" t="s">
        <v>42</v>
      </c>
      <c r="I29" s="23" t="s">
        <v>43</v>
      </c>
    </row>
    <row r="30" spans="3:18" ht="17.25">
      <c r="D30" s="23" t="s">
        <v>44</v>
      </c>
      <c r="I30" s="23" t="s">
        <v>45</v>
      </c>
    </row>
    <row r="31" spans="3:18" ht="17.25">
      <c r="D31" s="23" t="s">
        <v>46</v>
      </c>
      <c r="I31" s="23" t="s">
        <v>48</v>
      </c>
      <c r="M31" s="265" t="s">
        <v>47</v>
      </c>
      <c r="N31" s="266"/>
      <c r="O31" s="266"/>
      <c r="P31" s="267"/>
    </row>
    <row r="33" spans="1:18">
      <c r="A33" s="98"/>
      <c r="B33" s="98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</row>
    <row r="34" spans="1:18">
      <c r="A34" s="98"/>
      <c r="B34" s="98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1:18" ht="15" customHeight="1">
      <c r="A35" s="96" t="s">
        <v>25</v>
      </c>
      <c r="B35" s="98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1:18" s="24" customFormat="1" ht="17.25">
      <c r="A36" s="26"/>
      <c r="B36" s="26"/>
      <c r="C36" s="99" t="s">
        <v>33</v>
      </c>
      <c r="D36" s="106"/>
      <c r="E36" s="106"/>
      <c r="F36" s="2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98"/>
      <c r="R36" s="98"/>
    </row>
    <row r="37" spans="1:18" ht="15">
      <c r="A37" s="98"/>
      <c r="B37" s="98"/>
      <c r="C37" s="99" t="s">
        <v>67</v>
      </c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</row>
    <row r="38" spans="1:18" ht="17.25">
      <c r="A38" s="98"/>
      <c r="B38" s="98"/>
      <c r="C38" s="99" t="s">
        <v>75</v>
      </c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</row>
    <row r="39" spans="1:18" ht="17.25">
      <c r="A39" s="98"/>
      <c r="B39" s="98"/>
      <c r="C39" s="99" t="s">
        <v>79</v>
      </c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pans="1:18" ht="15">
      <c r="A40" s="98"/>
      <c r="B40" s="98"/>
      <c r="C40" s="99" t="s">
        <v>54</v>
      </c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1:18" s="24" customFormat="1" ht="15.75" thickBot="1">
      <c r="C41" s="23"/>
      <c r="D41" s="25"/>
      <c r="E41" s="25"/>
      <c r="F41" s="28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 s="24" customFormat="1" ht="18">
      <c r="C42" s="134" t="s">
        <v>27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6"/>
      <c r="P42" s="42"/>
      <c r="Q42" s="43"/>
      <c r="R42" s="26"/>
    </row>
    <row r="43" spans="1:18" s="24" customFormat="1" ht="18.75" thickBot="1">
      <c r="C43" s="137" t="s">
        <v>71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  <c r="P43" s="43"/>
      <c r="Q43" s="98"/>
      <c r="R43" s="26"/>
    </row>
    <row r="44" spans="1:18" s="24" customFormat="1" ht="24" customHeight="1" thickBot="1">
      <c r="C44" s="241" t="s">
        <v>19</v>
      </c>
      <c r="D44" s="242"/>
      <c r="E44" s="242" t="s">
        <v>20</v>
      </c>
      <c r="F44" s="242"/>
      <c r="G44" s="242"/>
      <c r="H44" s="161" t="s">
        <v>31</v>
      </c>
      <c r="I44" s="162"/>
      <c r="J44" s="162"/>
      <c r="K44" s="162"/>
      <c r="L44" s="163"/>
      <c r="M44" s="164" t="s">
        <v>28</v>
      </c>
      <c r="N44" s="165"/>
      <c r="O44" s="166"/>
      <c r="P44" s="26"/>
      <c r="Q44" s="26"/>
      <c r="R44" s="26"/>
    </row>
    <row r="45" spans="1:18" ht="31.5" customHeight="1">
      <c r="C45" s="243" t="s">
        <v>37</v>
      </c>
      <c r="D45" s="244"/>
      <c r="E45" s="245" t="s">
        <v>55</v>
      </c>
      <c r="F45" s="245"/>
      <c r="G45" s="245"/>
      <c r="H45" s="44"/>
      <c r="I45" s="45">
        <v>74.5</v>
      </c>
      <c r="J45" s="45" t="s">
        <v>39</v>
      </c>
      <c r="K45" s="45">
        <v>6.92</v>
      </c>
      <c r="L45" s="46" t="s">
        <v>40</v>
      </c>
      <c r="M45" s="167" t="s">
        <v>29</v>
      </c>
      <c r="N45" s="168"/>
      <c r="O45" s="169"/>
      <c r="P45" s="98"/>
      <c r="Q45" s="98"/>
      <c r="R45" s="98"/>
    </row>
    <row r="46" spans="1:18" ht="51.75" customHeight="1">
      <c r="C46" s="261" t="s">
        <v>68</v>
      </c>
      <c r="D46" s="262"/>
      <c r="E46" s="240" t="s">
        <v>55</v>
      </c>
      <c r="F46" s="240"/>
      <c r="G46" s="240"/>
      <c r="H46" s="47"/>
      <c r="I46" s="101">
        <v>79.7</v>
      </c>
      <c r="J46" s="101" t="s">
        <v>39</v>
      </c>
      <c r="K46" s="110">
        <v>7.4</v>
      </c>
      <c r="L46" s="102" t="s">
        <v>40</v>
      </c>
      <c r="M46" s="170" t="s">
        <v>29</v>
      </c>
      <c r="N46" s="171"/>
      <c r="O46" s="172"/>
    </row>
    <row r="47" spans="1:18" ht="54.75" customHeight="1" thickBot="1">
      <c r="C47" s="263" t="s">
        <v>69</v>
      </c>
      <c r="D47" s="264"/>
      <c r="E47" s="259" t="s">
        <v>70</v>
      </c>
      <c r="F47" s="260"/>
      <c r="G47" s="260"/>
      <c r="H47" s="103"/>
      <c r="I47" s="104">
        <v>84.6</v>
      </c>
      <c r="J47" s="104" t="s">
        <v>39</v>
      </c>
      <c r="K47" s="104">
        <v>7.86</v>
      </c>
      <c r="L47" s="105" t="s">
        <v>40</v>
      </c>
      <c r="M47" s="173" t="s">
        <v>30</v>
      </c>
      <c r="N47" s="174"/>
      <c r="O47" s="175"/>
    </row>
    <row r="49" spans="1:17" ht="15">
      <c r="C49" s="113" t="s">
        <v>78</v>
      </c>
    </row>
    <row r="50" spans="1:17" ht="15">
      <c r="C50" s="23" t="s">
        <v>22</v>
      </c>
      <c r="D50" s="22"/>
    </row>
    <row r="51" spans="1:17" ht="15">
      <c r="C51" s="23" t="s">
        <v>21</v>
      </c>
    </row>
    <row r="53" spans="1:17" ht="20.25">
      <c r="A53" s="48" t="s">
        <v>58</v>
      </c>
    </row>
    <row r="54" spans="1:17" ht="15.75" customHeight="1">
      <c r="B54" s="48"/>
      <c r="C54" s="49" t="s">
        <v>59</v>
      </c>
      <c r="H54" s="49"/>
    </row>
    <row r="55" spans="1:17" ht="15.75">
      <c r="C55" s="50"/>
      <c r="D55" s="51" t="s">
        <v>14</v>
      </c>
    </row>
    <row r="56" spans="1:17" ht="15.75">
      <c r="C56" s="52"/>
      <c r="D56" s="51" t="s">
        <v>62</v>
      </c>
    </row>
    <row r="57" spans="1:17" ht="15" thickBot="1"/>
    <row r="58" spans="1:17" ht="30.75" thickTop="1">
      <c r="C58" s="53" t="s">
        <v>4</v>
      </c>
      <c r="D58" s="1">
        <v>2.5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30">
      <c r="C59" s="54" t="s">
        <v>5</v>
      </c>
      <c r="D59" s="2">
        <v>1.125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ht="30">
      <c r="C60" s="54" t="s">
        <v>6</v>
      </c>
      <c r="D60" s="2">
        <v>3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30">
      <c r="C61" s="54" t="s">
        <v>7</v>
      </c>
      <c r="D61" s="2">
        <v>4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30">
      <c r="C62" s="54" t="s">
        <v>8</v>
      </c>
      <c r="D62" s="2">
        <v>2.5</v>
      </c>
      <c r="E62" s="10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30.75" thickBot="1">
      <c r="C63" s="55" t="s">
        <v>9</v>
      </c>
      <c r="D63" s="268">
        <f>+SUM(D61:D62)</f>
        <v>6.5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17" ht="15" thickTop="1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5.75">
      <c r="C65" s="56"/>
      <c r="G65" s="57"/>
    </row>
    <row r="66" spans="1:17" ht="20.25">
      <c r="A66" s="48" t="s">
        <v>16</v>
      </c>
      <c r="M66" s="58"/>
      <c r="O66" s="60" t="s">
        <v>60</v>
      </c>
    </row>
    <row r="67" spans="1:17" ht="15" thickBot="1"/>
    <row r="68" spans="1:17" ht="15" thickBot="1">
      <c r="C68" s="176" t="s">
        <v>10</v>
      </c>
      <c r="D68" s="178" t="s">
        <v>11</v>
      </c>
      <c r="E68" s="180"/>
      <c r="F68" s="184" t="s">
        <v>12</v>
      </c>
      <c r="G68" s="184"/>
      <c r="H68" s="186" t="s">
        <v>34</v>
      </c>
      <c r="I68" s="187"/>
      <c r="J68" s="186" t="s">
        <v>35</v>
      </c>
      <c r="K68" s="184"/>
      <c r="L68" s="187"/>
      <c r="M68" s="201" t="s">
        <v>51</v>
      </c>
      <c r="N68" s="201"/>
      <c r="O68" s="202"/>
    </row>
    <row r="69" spans="1:17" ht="89.45" customHeight="1" thickTop="1" thickBot="1">
      <c r="C69" s="177"/>
      <c r="D69" s="181"/>
      <c r="E69" s="183"/>
      <c r="F69" s="185"/>
      <c r="G69" s="185"/>
      <c r="H69" s="188"/>
      <c r="I69" s="189"/>
      <c r="J69" s="188"/>
      <c r="K69" s="185"/>
      <c r="L69" s="189"/>
      <c r="M69" s="94" t="s">
        <v>37</v>
      </c>
      <c r="N69" s="93" t="s">
        <v>74</v>
      </c>
      <c r="O69" s="95" t="s">
        <v>73</v>
      </c>
      <c r="P69" s="62"/>
      <c r="Q69" s="62"/>
    </row>
    <row r="70" spans="1:17" ht="15" thickTop="1">
      <c r="C70" s="65">
        <v>84</v>
      </c>
      <c r="D70" s="122">
        <v>79</v>
      </c>
      <c r="E70" s="155"/>
      <c r="F70" s="125">
        <f t="shared" ref="F70:F78" si="0">+D70+$D$60+$D$59+$D$58</f>
        <v>85.625</v>
      </c>
      <c r="G70" s="125"/>
      <c r="H70" s="127">
        <f t="shared" ref="H70:H78" si="1">+F70*C70/144</f>
        <v>49.947916666666664</v>
      </c>
      <c r="I70" s="151"/>
      <c r="J70" s="127">
        <f>+ROUND((0.05199*$D$63+1.43221)/0.0254^2/12^2+H70,1)</f>
        <v>69</v>
      </c>
      <c r="K70" s="149"/>
      <c r="L70" s="149"/>
      <c r="M70" s="13" t="str">
        <f>IF($J70&lt;=$I$45, "OK", "-" )</f>
        <v>OK</v>
      </c>
      <c r="N70" s="13" t="str">
        <f>IF($J70&lt;=$I$46, "OK", "-" )</f>
        <v>OK</v>
      </c>
      <c r="O70" s="66" t="str">
        <f>IF($J70&lt;=$I$47, "OK", "-" )</f>
        <v>OK</v>
      </c>
      <c r="P70" s="63"/>
      <c r="Q70" s="28"/>
    </row>
    <row r="71" spans="1:17">
      <c r="C71" s="65">
        <v>84</v>
      </c>
      <c r="D71" s="122">
        <v>85</v>
      </c>
      <c r="E71" s="155"/>
      <c r="F71" s="125">
        <f t="shared" si="0"/>
        <v>91.625</v>
      </c>
      <c r="G71" s="125"/>
      <c r="H71" s="127">
        <f t="shared" si="1"/>
        <v>53.447916666666664</v>
      </c>
      <c r="I71" s="151"/>
      <c r="J71" s="127">
        <f>+ROUND((0.05199*$D$63+1.43221)/0.0254^2/12^2+H71,1)</f>
        <v>72.5</v>
      </c>
      <c r="K71" s="149"/>
      <c r="L71" s="149"/>
      <c r="M71" s="14" t="str">
        <f>IF($J71&lt;=$I$45, "OK", "-" )</f>
        <v>OK</v>
      </c>
      <c r="N71" s="14" t="str">
        <f t="shared" ref="N71:N78" si="2">IF($J71&lt;=$I$46, "OK", "-" )</f>
        <v>OK</v>
      </c>
      <c r="O71" s="67" t="str">
        <f t="shared" ref="O71:O78" si="3">IF($J71&lt;=$I$47, "OK", "-" )</f>
        <v>OK</v>
      </c>
      <c r="P71" s="28"/>
      <c r="Q71" s="28"/>
    </row>
    <row r="72" spans="1:17">
      <c r="C72" s="65">
        <v>84</v>
      </c>
      <c r="D72" s="122">
        <v>91</v>
      </c>
      <c r="E72" s="155"/>
      <c r="F72" s="205">
        <f t="shared" si="0"/>
        <v>97.625</v>
      </c>
      <c r="G72" s="205"/>
      <c r="H72" s="152">
        <f t="shared" si="1"/>
        <v>56.947916666666664</v>
      </c>
      <c r="I72" s="153"/>
      <c r="J72" s="127">
        <f>+ROUND((0.05199*$D$63+1.43221)/0.0254^2/12^2+H72,1)</f>
        <v>76</v>
      </c>
      <c r="K72" s="149"/>
      <c r="L72" s="149"/>
      <c r="M72" s="14" t="str">
        <f t="shared" ref="M72:M78" si="4">IF($J72&lt;=$I$45, "OK", "-" )</f>
        <v>-</v>
      </c>
      <c r="N72" s="14" t="str">
        <f t="shared" si="2"/>
        <v>OK</v>
      </c>
      <c r="O72" s="67" t="str">
        <f t="shared" si="3"/>
        <v>OK</v>
      </c>
      <c r="P72" s="28"/>
      <c r="Q72" s="28"/>
    </row>
    <row r="73" spans="1:17">
      <c r="C73" s="68">
        <v>90</v>
      </c>
      <c r="D73" s="156">
        <v>79</v>
      </c>
      <c r="E73" s="157"/>
      <c r="F73" s="150">
        <f t="shared" si="0"/>
        <v>85.625</v>
      </c>
      <c r="G73" s="150"/>
      <c r="H73" s="120">
        <f t="shared" si="1"/>
        <v>53.515625</v>
      </c>
      <c r="I73" s="154"/>
      <c r="J73" s="120">
        <f>+ROUND((0.05188*$D$63+1.42624)/0.0254^2/12^2+H73,1)</f>
        <v>72.5</v>
      </c>
      <c r="K73" s="148"/>
      <c r="L73" s="148"/>
      <c r="M73" s="15" t="str">
        <f t="shared" si="4"/>
        <v>OK</v>
      </c>
      <c r="N73" s="15" t="str">
        <f t="shared" si="2"/>
        <v>OK</v>
      </c>
      <c r="O73" s="69" t="str">
        <f t="shared" si="3"/>
        <v>OK</v>
      </c>
      <c r="P73" s="28"/>
      <c r="Q73" s="28"/>
    </row>
    <row r="74" spans="1:17">
      <c r="C74" s="65">
        <v>90</v>
      </c>
      <c r="D74" s="122">
        <v>85</v>
      </c>
      <c r="E74" s="155"/>
      <c r="F74" s="125">
        <f t="shared" si="0"/>
        <v>91.625</v>
      </c>
      <c r="G74" s="125"/>
      <c r="H74" s="127">
        <f t="shared" si="1"/>
        <v>57.265625</v>
      </c>
      <c r="I74" s="151"/>
      <c r="J74" s="127">
        <f>+ROUND((0.05188*$D$63+1.42624)/0.0254^2/12^2+H74,1)</f>
        <v>76.2</v>
      </c>
      <c r="K74" s="149"/>
      <c r="L74" s="149"/>
      <c r="M74" s="14" t="str">
        <f t="shared" si="4"/>
        <v>-</v>
      </c>
      <c r="N74" s="14" t="str">
        <f t="shared" si="2"/>
        <v>OK</v>
      </c>
      <c r="O74" s="67" t="str">
        <f t="shared" si="3"/>
        <v>OK</v>
      </c>
      <c r="P74" s="26"/>
      <c r="Q74" s="26"/>
    </row>
    <row r="75" spans="1:17">
      <c r="C75" s="70">
        <v>90</v>
      </c>
      <c r="D75" s="196">
        <v>91</v>
      </c>
      <c r="E75" s="197"/>
      <c r="F75" s="205">
        <f t="shared" si="0"/>
        <v>97.625</v>
      </c>
      <c r="G75" s="205"/>
      <c r="H75" s="152">
        <f t="shared" si="1"/>
        <v>61.015625</v>
      </c>
      <c r="I75" s="153"/>
      <c r="J75" s="152">
        <f>+ROUND((0.05188*$D$63+1.42624)/0.0254^2/12^2+H75,1)</f>
        <v>80</v>
      </c>
      <c r="K75" s="204"/>
      <c r="L75" s="204"/>
      <c r="M75" s="16" t="str">
        <f t="shared" si="4"/>
        <v>-</v>
      </c>
      <c r="N75" s="16" t="str">
        <f t="shared" si="2"/>
        <v>-</v>
      </c>
      <c r="O75" s="71" t="str">
        <f t="shared" si="3"/>
        <v>OK</v>
      </c>
      <c r="P75" s="26"/>
      <c r="Q75" s="26"/>
    </row>
    <row r="76" spans="1:17">
      <c r="C76" s="65">
        <v>96</v>
      </c>
      <c r="D76" s="122">
        <v>79</v>
      </c>
      <c r="E76" s="155"/>
      <c r="F76" s="150">
        <f t="shared" si="0"/>
        <v>85.625</v>
      </c>
      <c r="G76" s="150"/>
      <c r="H76" s="120">
        <f t="shared" si="1"/>
        <v>57.083333333333336</v>
      </c>
      <c r="I76" s="154"/>
      <c r="J76" s="127">
        <f t="shared" ref="J76:J78" si="5">+ROUND((0.05194*$D$63+1.39965)/0.0254^2/12^2+H76,1)</f>
        <v>75.8</v>
      </c>
      <c r="K76" s="149"/>
      <c r="L76" s="149"/>
      <c r="M76" s="14" t="str">
        <f t="shared" si="4"/>
        <v>-</v>
      </c>
      <c r="N76" s="14" t="str">
        <f t="shared" si="2"/>
        <v>OK</v>
      </c>
      <c r="O76" s="67" t="str">
        <f t="shared" si="3"/>
        <v>OK</v>
      </c>
      <c r="Q76" s="26"/>
    </row>
    <row r="77" spans="1:17">
      <c r="C77" s="65">
        <v>96</v>
      </c>
      <c r="D77" s="122">
        <v>85</v>
      </c>
      <c r="E77" s="155"/>
      <c r="F77" s="125">
        <f t="shared" si="0"/>
        <v>91.625</v>
      </c>
      <c r="G77" s="125"/>
      <c r="H77" s="127">
        <f t="shared" si="1"/>
        <v>61.083333333333336</v>
      </c>
      <c r="I77" s="151"/>
      <c r="J77" s="127">
        <f t="shared" si="5"/>
        <v>79.8</v>
      </c>
      <c r="K77" s="149"/>
      <c r="L77" s="149"/>
      <c r="M77" s="14" t="str">
        <f t="shared" si="4"/>
        <v>-</v>
      </c>
      <c r="N77" s="14" t="str">
        <f t="shared" si="2"/>
        <v>-</v>
      </c>
      <c r="O77" s="67" t="str">
        <f t="shared" si="3"/>
        <v>OK</v>
      </c>
      <c r="Q77" s="26"/>
    </row>
    <row r="78" spans="1:17" ht="15" thickBot="1">
      <c r="C78" s="92">
        <v>96</v>
      </c>
      <c r="D78" s="198">
        <v>91</v>
      </c>
      <c r="E78" s="199"/>
      <c r="F78" s="206">
        <f t="shared" si="0"/>
        <v>97.625</v>
      </c>
      <c r="G78" s="206"/>
      <c r="H78" s="194">
        <f t="shared" si="1"/>
        <v>65.083333333333329</v>
      </c>
      <c r="I78" s="195"/>
      <c r="J78" s="194">
        <f t="shared" si="5"/>
        <v>83.8</v>
      </c>
      <c r="K78" s="203"/>
      <c r="L78" s="203"/>
      <c r="M78" s="72" t="str">
        <f t="shared" si="4"/>
        <v>-</v>
      </c>
      <c r="N78" s="72" t="str">
        <f t="shared" si="2"/>
        <v>-</v>
      </c>
      <c r="O78" s="73" t="str">
        <f t="shared" si="3"/>
        <v>OK</v>
      </c>
      <c r="Q78" s="26"/>
    </row>
    <row r="79" spans="1:17">
      <c r="P79" s="26"/>
      <c r="Q79" s="26"/>
    </row>
    <row r="80" spans="1:17" ht="20.25">
      <c r="A80" s="48" t="s">
        <v>17</v>
      </c>
      <c r="L80" s="58"/>
      <c r="M80" s="58"/>
      <c r="O80" s="60" t="s">
        <v>60</v>
      </c>
      <c r="P80" s="26"/>
      <c r="Q80" s="26"/>
    </row>
    <row r="81" spans="1:17" ht="15" thickBot="1">
      <c r="P81" s="26"/>
      <c r="Q81" s="26"/>
    </row>
    <row r="82" spans="1:17" ht="15" thickBot="1">
      <c r="C82" s="176" t="s">
        <v>10</v>
      </c>
      <c r="D82" s="186" t="s">
        <v>11</v>
      </c>
      <c r="E82" s="187"/>
      <c r="F82" s="190" t="s">
        <v>12</v>
      </c>
      <c r="G82" s="190"/>
      <c r="H82" s="186" t="s">
        <v>34</v>
      </c>
      <c r="I82" s="187"/>
      <c r="J82" s="184" t="s">
        <v>35</v>
      </c>
      <c r="K82" s="184"/>
      <c r="L82" s="184"/>
      <c r="M82" s="200" t="s">
        <v>51</v>
      </c>
      <c r="N82" s="201"/>
      <c r="O82" s="202"/>
      <c r="P82" s="26"/>
      <c r="Q82" s="26"/>
    </row>
    <row r="83" spans="1:17" ht="96.6" customHeight="1" thickTop="1" thickBot="1">
      <c r="C83" s="177"/>
      <c r="D83" s="188"/>
      <c r="E83" s="189"/>
      <c r="F83" s="191"/>
      <c r="G83" s="191"/>
      <c r="H83" s="188"/>
      <c r="I83" s="189"/>
      <c r="J83" s="185"/>
      <c r="K83" s="185"/>
      <c r="L83" s="185"/>
      <c r="M83" s="94" t="s">
        <v>37</v>
      </c>
      <c r="N83" s="93" t="s">
        <v>74</v>
      </c>
      <c r="O83" s="95" t="s">
        <v>73</v>
      </c>
      <c r="P83" s="62"/>
      <c r="Q83" s="62"/>
    </row>
    <row r="84" spans="1:17" ht="15" thickTop="1">
      <c r="C84" s="65">
        <v>84</v>
      </c>
      <c r="D84" s="192">
        <f t="shared" ref="D84:D92" si="6">+F84-$D$58-$D$59-$D$60</f>
        <v>78.375</v>
      </c>
      <c r="E84" s="193"/>
      <c r="F84" s="207">
        <v>85</v>
      </c>
      <c r="G84" s="207"/>
      <c r="H84" s="127">
        <f t="shared" ref="H84:H92" si="7">+F84*C84/144</f>
        <v>49.583333333333336</v>
      </c>
      <c r="I84" s="151"/>
      <c r="J84" s="149">
        <f>+ROUND((0.05199*$D$63+1.43221)/0.0254^2/12^2+H84,1)</f>
        <v>68.599999999999994</v>
      </c>
      <c r="K84" s="149"/>
      <c r="L84" s="149"/>
      <c r="M84" s="17" t="str">
        <f>IF($J84&lt;=$I$45, "OK", "-" )</f>
        <v>OK</v>
      </c>
      <c r="N84" s="17" t="str">
        <f>IF($J84&lt;=$I$46, "OK", "-" )</f>
        <v>OK</v>
      </c>
      <c r="O84" s="74" t="str">
        <f>IF($J84&lt;=$I$47, "OK", "-" )</f>
        <v>OK</v>
      </c>
      <c r="P84" s="63"/>
      <c r="Q84" s="28"/>
    </row>
    <row r="85" spans="1:17">
      <c r="C85" s="65">
        <v>84</v>
      </c>
      <c r="D85" s="192">
        <f t="shared" si="6"/>
        <v>84.375</v>
      </c>
      <c r="E85" s="193"/>
      <c r="F85" s="207">
        <v>91</v>
      </c>
      <c r="G85" s="207"/>
      <c r="H85" s="127">
        <f t="shared" si="7"/>
        <v>53.083333333333336</v>
      </c>
      <c r="I85" s="151"/>
      <c r="J85" s="149">
        <f>+ROUND((0.05199*$D$63+1.43221)/0.0254^2/12^2+H85,1)</f>
        <v>72.099999999999994</v>
      </c>
      <c r="K85" s="149"/>
      <c r="L85" s="149"/>
      <c r="M85" s="18" t="str">
        <f t="shared" ref="M85:M92" si="8">IF($J85&lt;=$I$45, "OK", "-" )</f>
        <v>OK</v>
      </c>
      <c r="N85" s="18" t="str">
        <f t="shared" ref="N85:N92" si="9">IF($J85&lt;=$I$46, "OK", "-" )</f>
        <v>OK</v>
      </c>
      <c r="O85" s="75" t="str">
        <f t="shared" ref="O85:O92" si="10">IF($J85&lt;=$I$47, "OK", "-" )</f>
        <v>OK</v>
      </c>
      <c r="P85" s="28"/>
      <c r="Q85" s="28"/>
    </row>
    <row r="86" spans="1:17">
      <c r="C86" s="65">
        <v>84</v>
      </c>
      <c r="D86" s="218">
        <f t="shared" si="6"/>
        <v>89.375</v>
      </c>
      <c r="E86" s="219"/>
      <c r="F86" s="224">
        <v>96</v>
      </c>
      <c r="G86" s="224"/>
      <c r="H86" s="152">
        <f t="shared" si="7"/>
        <v>56</v>
      </c>
      <c r="I86" s="153"/>
      <c r="J86" s="204">
        <f>+ROUND((0.05199*$D$63+1.43221)/0.0254^2/12^2+H86,1)</f>
        <v>75.099999999999994</v>
      </c>
      <c r="K86" s="204"/>
      <c r="L86" s="204"/>
      <c r="M86" s="18" t="str">
        <f t="shared" si="8"/>
        <v>-</v>
      </c>
      <c r="N86" s="18" t="str">
        <f t="shared" si="9"/>
        <v>OK</v>
      </c>
      <c r="O86" s="75" t="str">
        <f t="shared" si="10"/>
        <v>OK</v>
      </c>
      <c r="P86" s="28"/>
      <c r="Q86" s="28"/>
    </row>
    <row r="87" spans="1:17">
      <c r="C87" s="68">
        <v>90</v>
      </c>
      <c r="D87" s="220">
        <f t="shared" si="6"/>
        <v>78.375</v>
      </c>
      <c r="E87" s="221"/>
      <c r="F87" s="225">
        <v>85</v>
      </c>
      <c r="G87" s="225"/>
      <c r="H87" s="120">
        <f t="shared" si="7"/>
        <v>53.125</v>
      </c>
      <c r="I87" s="154"/>
      <c r="J87" s="148">
        <f>+ROUND((0.05188*$D$63+1.42624)/0.0254^2/12^2+H87,1)</f>
        <v>72.099999999999994</v>
      </c>
      <c r="K87" s="148"/>
      <c r="L87" s="148"/>
      <c r="M87" s="19" t="str">
        <f t="shared" si="8"/>
        <v>OK</v>
      </c>
      <c r="N87" s="19" t="str">
        <f t="shared" si="9"/>
        <v>OK</v>
      </c>
      <c r="O87" s="76" t="str">
        <f t="shared" si="10"/>
        <v>OK</v>
      </c>
      <c r="P87" s="28"/>
      <c r="Q87" s="28"/>
    </row>
    <row r="88" spans="1:17">
      <c r="C88" s="65">
        <v>90</v>
      </c>
      <c r="D88" s="192">
        <f t="shared" si="6"/>
        <v>84.375</v>
      </c>
      <c r="E88" s="193"/>
      <c r="F88" s="207">
        <v>91</v>
      </c>
      <c r="G88" s="207"/>
      <c r="H88" s="127">
        <f t="shared" si="7"/>
        <v>56.875</v>
      </c>
      <c r="I88" s="151"/>
      <c r="J88" s="149">
        <f>+ROUND((0.05188*$D$63+1.42624)/0.0254^2/12^2+H88,1)</f>
        <v>75.900000000000006</v>
      </c>
      <c r="K88" s="149"/>
      <c r="L88" s="149"/>
      <c r="M88" s="18" t="str">
        <f t="shared" si="8"/>
        <v>-</v>
      </c>
      <c r="N88" s="18" t="str">
        <f t="shared" si="9"/>
        <v>OK</v>
      </c>
      <c r="O88" s="75" t="str">
        <f t="shared" si="10"/>
        <v>OK</v>
      </c>
      <c r="P88" s="26"/>
      <c r="Q88" s="26"/>
    </row>
    <row r="89" spans="1:17">
      <c r="C89" s="70">
        <v>90</v>
      </c>
      <c r="D89" s="218">
        <f t="shared" si="6"/>
        <v>90.375</v>
      </c>
      <c r="E89" s="219"/>
      <c r="F89" s="224">
        <v>97</v>
      </c>
      <c r="G89" s="224"/>
      <c r="H89" s="152">
        <f t="shared" si="7"/>
        <v>60.625</v>
      </c>
      <c r="I89" s="153"/>
      <c r="J89" s="204">
        <f>+ROUND((0.05188*$D$63+1.42624)/0.0254^2/12^2+H89,1)</f>
        <v>79.599999999999994</v>
      </c>
      <c r="K89" s="204"/>
      <c r="L89" s="204"/>
      <c r="M89" s="20" t="str">
        <f t="shared" si="8"/>
        <v>-</v>
      </c>
      <c r="N89" s="20" t="str">
        <f t="shared" si="9"/>
        <v>OK</v>
      </c>
      <c r="O89" s="77" t="str">
        <f t="shared" si="10"/>
        <v>OK</v>
      </c>
      <c r="P89" s="26"/>
      <c r="Q89" s="26"/>
    </row>
    <row r="90" spans="1:17">
      <c r="C90" s="65">
        <v>96</v>
      </c>
      <c r="D90" s="220">
        <f t="shared" si="6"/>
        <v>78.375</v>
      </c>
      <c r="E90" s="221"/>
      <c r="F90" s="225">
        <v>85</v>
      </c>
      <c r="G90" s="225"/>
      <c r="H90" s="120">
        <f t="shared" si="7"/>
        <v>56.666666666666664</v>
      </c>
      <c r="I90" s="154"/>
      <c r="J90" s="148">
        <f t="shared" ref="J90:J92" si="11">+ROUND((0.05194*$D$63+1.39965)/0.0254^2/12^2+H90,1)</f>
        <v>75.400000000000006</v>
      </c>
      <c r="K90" s="148"/>
      <c r="L90" s="148"/>
      <c r="M90" s="18" t="str">
        <f t="shared" si="8"/>
        <v>-</v>
      </c>
      <c r="N90" s="18" t="str">
        <f t="shared" si="9"/>
        <v>OK</v>
      </c>
      <c r="O90" s="75" t="str">
        <f t="shared" si="10"/>
        <v>OK</v>
      </c>
      <c r="Q90" s="26"/>
    </row>
    <row r="91" spans="1:17">
      <c r="C91" s="65">
        <v>96</v>
      </c>
      <c r="D91" s="192">
        <f t="shared" si="6"/>
        <v>84.375</v>
      </c>
      <c r="E91" s="193"/>
      <c r="F91" s="207">
        <v>91</v>
      </c>
      <c r="G91" s="207"/>
      <c r="H91" s="127">
        <f t="shared" si="7"/>
        <v>60.666666666666664</v>
      </c>
      <c r="I91" s="151"/>
      <c r="J91" s="149">
        <f t="shared" si="11"/>
        <v>79.400000000000006</v>
      </c>
      <c r="K91" s="149"/>
      <c r="L91" s="149"/>
      <c r="M91" s="18" t="str">
        <f t="shared" si="8"/>
        <v>-</v>
      </c>
      <c r="N91" s="18" t="str">
        <f t="shared" si="9"/>
        <v>OK</v>
      </c>
      <c r="O91" s="75" t="str">
        <f t="shared" si="10"/>
        <v>OK</v>
      </c>
      <c r="Q91" s="26"/>
    </row>
    <row r="92" spans="1:17" ht="15" thickBot="1">
      <c r="C92" s="92">
        <v>96</v>
      </c>
      <c r="D92" s="222">
        <f t="shared" si="6"/>
        <v>90.375</v>
      </c>
      <c r="E92" s="223"/>
      <c r="F92" s="226">
        <v>97</v>
      </c>
      <c r="G92" s="226"/>
      <c r="H92" s="194">
        <f t="shared" si="7"/>
        <v>64.666666666666671</v>
      </c>
      <c r="I92" s="195"/>
      <c r="J92" s="203">
        <f t="shared" si="11"/>
        <v>83.4</v>
      </c>
      <c r="K92" s="203"/>
      <c r="L92" s="203"/>
      <c r="M92" s="78" t="str">
        <f t="shared" si="8"/>
        <v>-</v>
      </c>
      <c r="N92" s="78" t="str">
        <f t="shared" si="9"/>
        <v>-</v>
      </c>
      <c r="O92" s="79" t="str">
        <f t="shared" si="10"/>
        <v>OK</v>
      </c>
      <c r="Q92" s="26"/>
    </row>
    <row r="93" spans="1:17">
      <c r="P93" s="26"/>
      <c r="Q93" s="26"/>
    </row>
    <row r="94" spans="1:17" ht="20.25">
      <c r="A94" s="48" t="s">
        <v>66</v>
      </c>
      <c r="C94" s="21"/>
      <c r="L94" s="58"/>
      <c r="M94" s="58"/>
      <c r="O94" s="60" t="s">
        <v>60</v>
      </c>
      <c r="P94" s="26"/>
      <c r="Q94" s="26"/>
    </row>
    <row r="95" spans="1:17" ht="15" thickBot="1">
      <c r="P95" s="26"/>
      <c r="Q95" s="26"/>
    </row>
    <row r="96" spans="1:17" ht="15" thickBot="1">
      <c r="C96" s="176" t="s">
        <v>10</v>
      </c>
      <c r="D96" s="178" t="s">
        <v>11</v>
      </c>
      <c r="E96" s="179"/>
      <c r="F96" s="180"/>
      <c r="G96" s="184" t="s">
        <v>12</v>
      </c>
      <c r="H96" s="184"/>
      <c r="I96" s="184"/>
      <c r="J96" s="186" t="s">
        <v>34</v>
      </c>
      <c r="K96" s="184"/>
      <c r="L96" s="187"/>
      <c r="M96" s="208" t="s">
        <v>49</v>
      </c>
      <c r="N96" s="209"/>
      <c r="O96" s="210"/>
      <c r="P96" s="26"/>
      <c r="Q96" s="26"/>
    </row>
    <row r="97" spans="1:17" ht="96.6" customHeight="1" thickTop="1" thickBot="1">
      <c r="C97" s="177"/>
      <c r="D97" s="181"/>
      <c r="E97" s="182"/>
      <c r="F97" s="183"/>
      <c r="G97" s="185"/>
      <c r="H97" s="185"/>
      <c r="I97" s="185"/>
      <c r="J97" s="188"/>
      <c r="K97" s="185"/>
      <c r="L97" s="189"/>
      <c r="M97" s="94" t="s">
        <v>37</v>
      </c>
      <c r="N97" s="93" t="s">
        <v>74</v>
      </c>
      <c r="O97" s="95" t="s">
        <v>73</v>
      </c>
      <c r="P97" s="64"/>
      <c r="Q97" s="62"/>
    </row>
    <row r="98" spans="1:17" ht="15" thickTop="1">
      <c r="C98" s="65">
        <v>84</v>
      </c>
      <c r="D98" s="211">
        <v>79</v>
      </c>
      <c r="E98" s="212"/>
      <c r="F98" s="213"/>
      <c r="G98" s="214">
        <f t="shared" ref="G98:G106" si="12">+D98+$D$60+$D$59+$D$58</f>
        <v>85.625</v>
      </c>
      <c r="H98" s="215"/>
      <c r="I98" s="215"/>
      <c r="J98" s="216">
        <f t="shared" ref="J98:J106" si="13">+G98*C98/144</f>
        <v>49.947916666666664</v>
      </c>
      <c r="K98" s="217"/>
      <c r="L98" s="217"/>
      <c r="M98" s="5">
        <f>+IF((($I$45-$J98)*0.0254^2*144-1.43221)/0.05199&gt;=0,(($I$45-$J98)*0.0254^2*144-1.43221)/0.05199,"-")</f>
        <v>16.325316022311995</v>
      </c>
      <c r="N98" s="5">
        <f>+IF((($I$46-$J98)*0.0254^2*144-1.43221)/0.05199&gt;=0,(($I$46-$J98)*0.0254^2*144-1.43221)/0.05199,"-")</f>
        <v>25.617406962877482</v>
      </c>
      <c r="O98" s="80">
        <f>+IF((($I$47-$J98)*0.0254^2*144-1.43221)/0.05199&gt;=0,(($I$47-$J98)*0.0254^2*144-1.43221)/0.05199,"-")</f>
        <v>34.373415733794957</v>
      </c>
      <c r="P98" s="63"/>
      <c r="Q98" s="28"/>
    </row>
    <row r="99" spans="1:17">
      <c r="C99" s="65">
        <v>84</v>
      </c>
      <c r="D99" s="122">
        <v>85</v>
      </c>
      <c r="E99" s="123"/>
      <c r="F99" s="124"/>
      <c r="G99" s="125">
        <f t="shared" si="12"/>
        <v>91.625</v>
      </c>
      <c r="H99" s="126"/>
      <c r="I99" s="126"/>
      <c r="J99" s="127">
        <f t="shared" si="13"/>
        <v>53.447916666666664</v>
      </c>
      <c r="K99" s="128"/>
      <c r="L99" s="128"/>
      <c r="M99" s="6">
        <f>+IF((($I$45-$J99)*0.0254^2*144-1.43221)/0.05199&gt;=0,(($I$45-$J99)*0.0254^2*144-1.43221)/0.05199,"-")</f>
        <v>10.07102404308521</v>
      </c>
      <c r="N99" s="6">
        <f t="shared" ref="N99:N100" si="14">+IF((($I$46-$J99)*0.0254^2*144-1.43221)/0.05199&gt;=0,(($I$46-$J99)*0.0254^2*144-1.43221)/0.05199,"-")</f>
        <v>19.363114983650711</v>
      </c>
      <c r="O99" s="81">
        <f t="shared" ref="O99:O100" si="15">+IF((($I$47-$J99)*0.0254^2*144-1.43221)/0.05199&gt;=0,(($I$47-$J99)*0.0254^2*144-1.43221)/0.05199,"-")</f>
        <v>28.119123754568182</v>
      </c>
      <c r="P99" s="28"/>
      <c r="Q99" s="28"/>
    </row>
    <row r="100" spans="1:17">
      <c r="C100" s="65">
        <v>84</v>
      </c>
      <c r="D100" s="122">
        <v>91</v>
      </c>
      <c r="E100" s="123"/>
      <c r="F100" s="124"/>
      <c r="G100" s="125">
        <f t="shared" si="12"/>
        <v>97.625</v>
      </c>
      <c r="H100" s="126"/>
      <c r="I100" s="126"/>
      <c r="J100" s="127">
        <f t="shared" si="13"/>
        <v>56.947916666666664</v>
      </c>
      <c r="K100" s="128"/>
      <c r="L100" s="128"/>
      <c r="M100" s="6">
        <f>+IF((($I$45-$J100)*0.0254^2*144-1.43221)/0.05199&gt;=0,(($I$45-$J100)*0.0254^2*144-1.43221)/0.05199,"-")</f>
        <v>3.8167320638584403</v>
      </c>
      <c r="N100" s="6">
        <f t="shared" si="14"/>
        <v>13.108823004423934</v>
      </c>
      <c r="O100" s="81">
        <f t="shared" si="15"/>
        <v>21.864831775341408</v>
      </c>
      <c r="P100" s="28"/>
      <c r="Q100" s="28"/>
    </row>
    <row r="101" spans="1:17">
      <c r="C101" s="68">
        <v>90</v>
      </c>
      <c r="D101" s="156">
        <v>79</v>
      </c>
      <c r="E101" s="237"/>
      <c r="F101" s="238"/>
      <c r="G101" s="150">
        <f t="shared" si="12"/>
        <v>85.625</v>
      </c>
      <c r="H101" s="239"/>
      <c r="I101" s="239"/>
      <c r="J101" s="120">
        <f t="shared" si="13"/>
        <v>53.515625</v>
      </c>
      <c r="K101" s="121"/>
      <c r="L101" s="121"/>
      <c r="M101" s="7">
        <f>+IF((($I$45-$J101)*0.0254^2*144-1.42624)/0.05188&gt;=0,(($I$45-$J101)*0.0254^2*144-1.42624)/0.05188,"-")</f>
        <v>10.086203353893602</v>
      </c>
      <c r="N101" s="7">
        <f>+IF((($I$46-$J101)*0.0254^2*144-1.42624)/0.05188&gt;=0,(($I$46-$J101)*0.0254^2*144-1.42624)/0.05188,"-")</f>
        <v>19.397996106399386</v>
      </c>
      <c r="O101" s="82">
        <f>+IF((($I$47-$J101)*0.0254^2*144-1.42624)/0.05188&gt;=0,(($I$47-$J101)*0.0254^2*144-1.42624)/0.05188,"-")</f>
        <v>28.172570046260592</v>
      </c>
      <c r="P101" s="28"/>
      <c r="Q101" s="28"/>
    </row>
    <row r="102" spans="1:17">
      <c r="C102" s="65">
        <v>90</v>
      </c>
      <c r="D102" s="122">
        <v>85</v>
      </c>
      <c r="E102" s="123"/>
      <c r="F102" s="124"/>
      <c r="G102" s="125">
        <f t="shared" si="12"/>
        <v>91.625</v>
      </c>
      <c r="H102" s="126"/>
      <c r="I102" s="126"/>
      <c r="J102" s="127">
        <f t="shared" si="13"/>
        <v>57.265625</v>
      </c>
      <c r="K102" s="128"/>
      <c r="L102" s="128"/>
      <c r="M102" s="6">
        <f>+IF((($I$45-$J102)*0.0254^2*144-1.42624)/0.05188&gt;=0,(($I$45-$J102)*0.0254^2*144-1.42624)/0.05188,"-")</f>
        <v>3.3709681958365461</v>
      </c>
      <c r="N102" s="6">
        <f t="shared" ref="N102:N103" si="16">+IF((($I$46-$J102)*0.0254^2*144-1.42624)/0.05188&gt;=0,(($I$46-$J102)*0.0254^2*144-1.42624)/0.05188,"-")</f>
        <v>12.682760948342334</v>
      </c>
      <c r="O102" s="81">
        <f t="shared" ref="O102:O103" si="17">+IF((($I$47-$J102)*0.0254^2*144-1.42624)/0.05188&gt;=0,(($I$47-$J102)*0.0254^2*144-1.42624)/0.05188,"-")</f>
        <v>21.45733488820353</v>
      </c>
      <c r="P102" s="26"/>
      <c r="Q102" s="26"/>
    </row>
    <row r="103" spans="1:17">
      <c r="C103" s="70">
        <v>90</v>
      </c>
      <c r="D103" s="196">
        <v>91</v>
      </c>
      <c r="E103" s="233"/>
      <c r="F103" s="234"/>
      <c r="G103" s="205">
        <f t="shared" si="12"/>
        <v>97.625</v>
      </c>
      <c r="H103" s="235"/>
      <c r="I103" s="235"/>
      <c r="J103" s="152">
        <f t="shared" si="13"/>
        <v>61.015625</v>
      </c>
      <c r="K103" s="236"/>
      <c r="L103" s="236"/>
      <c r="M103" s="8" t="str">
        <f>+IF((($I$45-$J103)*0.0254^2*144-1.42624)/0.05188&gt;=0,(($I$45-$J103)*0.0254^2*144-1.42624)/0.05188,"-")</f>
        <v>-</v>
      </c>
      <c r="N103" s="9">
        <f t="shared" si="16"/>
        <v>5.9675257902852774</v>
      </c>
      <c r="O103" s="83">
        <f t="shared" si="17"/>
        <v>14.74209973014648</v>
      </c>
      <c r="P103" s="26"/>
      <c r="Q103" s="26"/>
    </row>
    <row r="104" spans="1:17">
      <c r="C104" s="65">
        <v>96</v>
      </c>
      <c r="D104" s="122">
        <v>79</v>
      </c>
      <c r="E104" s="123"/>
      <c r="F104" s="124"/>
      <c r="G104" s="125">
        <f t="shared" si="12"/>
        <v>85.625</v>
      </c>
      <c r="H104" s="126"/>
      <c r="I104" s="126"/>
      <c r="J104" s="127">
        <f t="shared" si="13"/>
        <v>57.083333333333336</v>
      </c>
      <c r="K104" s="128"/>
      <c r="L104" s="128"/>
      <c r="M104" s="10">
        <f t="shared" ref="M104:M106" si="18">+IF(AND(D104=79,G104=85.625),4.25,IF((($I$45-J104)*0.0254^2*144-1.39965)/0.05194&gt;=0,(($I$45-J104)*0.0254^2*144-1.39965)/0.05194,"-"))</f>
        <v>4.25</v>
      </c>
      <c r="N104" s="6">
        <f>IF((($I$46-J104)*0.0254^2*144-1.39965)/0.05194&gt;=0,(($I$46-J104)*0.0254^2*144-1.39965)/0.05194,"-")</f>
        <v>13.506104890257987</v>
      </c>
      <c r="O104" s="81">
        <f>IF((($I$47-J104)*0.0254^2*144-1.39965)/0.05194&gt;=0,(($I$47-J104)*0.0254^2*144-1.39965)/0.05194,"-")</f>
        <v>22.270542626107023</v>
      </c>
      <c r="P104" s="98"/>
      <c r="Q104" s="26"/>
    </row>
    <row r="105" spans="1:17">
      <c r="C105" s="65">
        <v>96</v>
      </c>
      <c r="D105" s="122">
        <v>85</v>
      </c>
      <c r="E105" s="123"/>
      <c r="F105" s="124"/>
      <c r="G105" s="125">
        <f t="shared" si="12"/>
        <v>91.625</v>
      </c>
      <c r="H105" s="126"/>
      <c r="I105" s="126"/>
      <c r="J105" s="127">
        <f t="shared" si="13"/>
        <v>61.083333333333336</v>
      </c>
      <c r="K105" s="128"/>
      <c r="L105" s="128"/>
      <c r="M105" s="10" t="str">
        <f t="shared" si="18"/>
        <v>-</v>
      </c>
      <c r="N105" s="6">
        <f t="shared" ref="N105:N106" si="19">IF((($I$46-J105)*0.0254^2*144-1.39965)/0.05194&gt;=0,(($I$46-J105)*0.0254^2*144-1.39965)/0.05194,"-")</f>
        <v>6.3514618405852881</v>
      </c>
      <c r="O105" s="81">
        <f t="shared" ref="O105:O106" si="20">IF((($I$47-J105)*0.0254^2*144-1.39965)/0.05194&gt;=0,(($I$47-J105)*0.0254^2*144-1.39965)/0.05194,"-")</f>
        <v>15.115899576434328</v>
      </c>
      <c r="P105" s="98"/>
      <c r="Q105" s="26"/>
    </row>
    <row r="106" spans="1:17" ht="15" thickBot="1">
      <c r="C106" s="92">
        <v>96</v>
      </c>
      <c r="D106" s="198">
        <v>91</v>
      </c>
      <c r="E106" s="229"/>
      <c r="F106" s="230"/>
      <c r="G106" s="206">
        <f t="shared" si="12"/>
        <v>97.625</v>
      </c>
      <c r="H106" s="231"/>
      <c r="I106" s="231"/>
      <c r="J106" s="194">
        <f t="shared" si="13"/>
        <v>65.083333333333329</v>
      </c>
      <c r="K106" s="232"/>
      <c r="L106" s="232"/>
      <c r="M106" s="84" t="str">
        <f t="shared" si="18"/>
        <v>-</v>
      </c>
      <c r="N106" s="85" t="str">
        <f t="shared" si="19"/>
        <v>-</v>
      </c>
      <c r="O106" s="86">
        <f t="shared" si="20"/>
        <v>7.9612565267616473</v>
      </c>
      <c r="P106" s="98"/>
      <c r="Q106" s="26"/>
    </row>
    <row r="107" spans="1:17">
      <c r="J107" s="130" t="s">
        <v>57</v>
      </c>
      <c r="K107" s="130"/>
      <c r="L107" s="130"/>
      <c r="M107" s="130"/>
      <c r="N107" s="130"/>
      <c r="O107" s="130"/>
    </row>
    <row r="108" spans="1:17">
      <c r="J108" s="61"/>
      <c r="K108" s="61"/>
      <c r="L108" s="61"/>
      <c r="M108" s="61"/>
      <c r="N108" s="61"/>
      <c r="O108" s="61"/>
    </row>
    <row r="109" spans="1:17" ht="20.25">
      <c r="A109" s="48" t="s">
        <v>18</v>
      </c>
      <c r="C109" s="21"/>
      <c r="L109" s="58"/>
      <c r="O109" s="60" t="s">
        <v>60</v>
      </c>
    </row>
    <row r="110" spans="1:17" ht="15" thickBot="1"/>
    <row r="111" spans="1:17" ht="18" customHeight="1" thickBot="1">
      <c r="C111" s="140" t="s">
        <v>10</v>
      </c>
      <c r="D111" s="142" t="s">
        <v>36</v>
      </c>
      <c r="E111" s="143"/>
      <c r="F111" s="144"/>
      <c r="G111" s="227" t="s">
        <v>52</v>
      </c>
      <c r="H111" s="208"/>
      <c r="I111" s="228"/>
      <c r="J111" s="227" t="s">
        <v>53</v>
      </c>
      <c r="K111" s="208"/>
      <c r="L111" s="208"/>
      <c r="M111" s="227" t="s">
        <v>50</v>
      </c>
      <c r="N111" s="209"/>
      <c r="O111" s="210"/>
    </row>
    <row r="112" spans="1:17" ht="115.9" customHeight="1" thickTop="1" thickBot="1">
      <c r="C112" s="141"/>
      <c r="D112" s="145"/>
      <c r="E112" s="146"/>
      <c r="F112" s="147"/>
      <c r="G112" s="94" t="s">
        <v>37</v>
      </c>
      <c r="H112" s="93" t="s">
        <v>74</v>
      </c>
      <c r="I112" s="95" t="s">
        <v>73</v>
      </c>
      <c r="J112" s="94" t="s">
        <v>37</v>
      </c>
      <c r="K112" s="93" t="s">
        <v>74</v>
      </c>
      <c r="L112" s="95" t="s">
        <v>73</v>
      </c>
      <c r="M112" s="94" t="s">
        <v>37</v>
      </c>
      <c r="N112" s="93" t="s">
        <v>74</v>
      </c>
      <c r="O112" s="95" t="s">
        <v>73</v>
      </c>
      <c r="P112" s="64"/>
      <c r="Q112" s="62"/>
    </row>
    <row r="113" spans="1:17" ht="15" thickTop="1">
      <c r="C113" s="87">
        <v>84</v>
      </c>
      <c r="D113" s="117">
        <f>(0.05199*$D$63+1.43221)/0.0254^2/144</f>
        <v>19.053682204586629</v>
      </c>
      <c r="E113" s="118"/>
      <c r="F113" s="119"/>
      <c r="G113" s="3">
        <f>+$I$45-$D113</f>
        <v>55.446317795413371</v>
      </c>
      <c r="H113" s="3">
        <f>+$I$46-$D113</f>
        <v>60.646317795413374</v>
      </c>
      <c r="I113" s="3">
        <f>+$I$47-$D113</f>
        <v>65.546317795413358</v>
      </c>
      <c r="J113" s="11">
        <f>IF((+G113*144/$C113-$D$58-$D$59-$D$60)&lt;91,(+G113*144/$C113-$D$58-$D$59-$D$60),91)</f>
        <v>88.425830506422926</v>
      </c>
      <c r="K113" s="11">
        <f>IF((+H113*144/$C113-$D$58-$D$59-$D$60)&lt;91,(+H113*144/$C113-$D$58-$D$59-$D$60),91)</f>
        <v>91</v>
      </c>
      <c r="L113" s="12">
        <f>IF((+I113*144/$C113-$D$58-$D$59-$D$60)&lt;91,(+I113*144/$C113-$D$58-$D$59-$D$60),91)</f>
        <v>91</v>
      </c>
      <c r="M113" s="3">
        <f t="shared" ref="M113:O115" si="21">J113+$D$58+$D$59+$D$60</f>
        <v>95.050830506422926</v>
      </c>
      <c r="N113" s="3">
        <f t="shared" si="21"/>
        <v>97.625</v>
      </c>
      <c r="O113" s="88">
        <f t="shared" si="21"/>
        <v>97.625</v>
      </c>
      <c r="P113" s="64"/>
      <c r="Q113" s="26"/>
    </row>
    <row r="114" spans="1:17">
      <c r="C114" s="87">
        <v>90</v>
      </c>
      <c r="D114" s="117">
        <f>(0.05188*$D$63+1.42624)/0.0254^2/144</f>
        <v>18.981725463450928</v>
      </c>
      <c r="E114" s="118"/>
      <c r="F114" s="119"/>
      <c r="G114" s="3">
        <f>+$I$45-$D114</f>
        <v>55.518274536549072</v>
      </c>
      <c r="H114" s="3">
        <f>+$I$46-$D114</f>
        <v>60.718274536549075</v>
      </c>
      <c r="I114" s="3">
        <f>+$I$47-$D114</f>
        <v>65.618274536549066</v>
      </c>
      <c r="J114" s="3">
        <f>IF((+G114*144/$C114-$D$58-$D$59-$D$60)&lt;91,(+G114*144/$C114-$D$58-$D$59-$D$60),91)</f>
        <v>82.204239258478523</v>
      </c>
      <c r="K114" s="3">
        <f>IF((+H114*144/$C114-$D$58-$D$59-$D$60)&lt;91,(+H114*144/$C114-$D$58-$D$59-$D$60),91)</f>
        <v>90.524239258478516</v>
      </c>
      <c r="L114" s="4">
        <f t="shared" ref="L114:L115" si="22">IF((+I114*144/$C114-$D$58-$D$59-$D$60)&lt;91,(+I114*144/$C114-$D$58-$D$59-$D$60),91)</f>
        <v>91</v>
      </c>
      <c r="M114" s="3">
        <f t="shared" si="21"/>
        <v>88.829239258478523</v>
      </c>
      <c r="N114" s="3">
        <f t="shared" si="21"/>
        <v>97.149239258478516</v>
      </c>
      <c r="O114" s="88">
        <f t="shared" si="21"/>
        <v>97.625</v>
      </c>
      <c r="P114" s="64"/>
      <c r="Q114" s="26"/>
    </row>
    <row r="115" spans="1:17" ht="15" thickBot="1">
      <c r="C115" s="92">
        <v>96</v>
      </c>
      <c r="D115" s="114">
        <f>(0.05194*$D$63+1.39965)/0.0254^2/144</f>
        <v>18.699711010533136</v>
      </c>
      <c r="E115" s="115"/>
      <c r="F115" s="116"/>
      <c r="G115" s="89">
        <f>+$I$45-$D115</f>
        <v>55.800288989466864</v>
      </c>
      <c r="H115" s="89">
        <f>+$I$46-$D115</f>
        <v>61.000288989466867</v>
      </c>
      <c r="I115" s="89">
        <f>+$I$47-$D115</f>
        <v>65.900288989466858</v>
      </c>
      <c r="J115" s="89">
        <f>IF((+G115*144/$C115-$D$58-$D$59-$D$60)&lt;91,(+G115*144/$C115-$D$58-$D$59-$D$60),91)</f>
        <v>77.075433484200303</v>
      </c>
      <c r="K115" s="89">
        <f t="shared" ref="K115" si="23">IF((+H115*144/$C115-$D$58-$D$59-$D$60)&lt;91,(+H115*144/$C115-$D$58-$D$59-$D$60),91)</f>
        <v>84.8754334842003</v>
      </c>
      <c r="L115" s="90">
        <f t="shared" si="22"/>
        <v>91</v>
      </c>
      <c r="M115" s="89">
        <f t="shared" si="21"/>
        <v>83.700433484200303</v>
      </c>
      <c r="N115" s="89">
        <f t="shared" si="21"/>
        <v>91.5004334842003</v>
      </c>
      <c r="O115" s="91">
        <f t="shared" si="21"/>
        <v>97.625</v>
      </c>
      <c r="P115" s="64"/>
      <c r="Q115" s="26"/>
    </row>
    <row r="116" spans="1:17">
      <c r="J116" s="129" t="s">
        <v>56</v>
      </c>
      <c r="K116" s="129"/>
      <c r="L116" s="129"/>
      <c r="M116" s="129"/>
      <c r="N116" s="129"/>
      <c r="O116" s="129"/>
    </row>
    <row r="117" spans="1:17">
      <c r="J117" s="112"/>
      <c r="K117" s="112"/>
      <c r="L117" s="112"/>
      <c r="M117" s="112"/>
      <c r="N117" s="112"/>
      <c r="O117" s="112"/>
    </row>
    <row r="118" spans="1:17">
      <c r="C118" s="56" t="s">
        <v>15</v>
      </c>
    </row>
    <row r="119" spans="1:17">
      <c r="C119" s="56" t="s">
        <v>80</v>
      </c>
      <c r="H119" s="59"/>
    </row>
    <row r="120" spans="1:17">
      <c r="A120" s="269"/>
      <c r="B120" s="24"/>
      <c r="C120" s="56" t="s">
        <v>76</v>
      </c>
    </row>
    <row r="121" spans="1:17">
      <c r="A121" s="269"/>
      <c r="B121" s="24"/>
    </row>
    <row r="122" spans="1:17">
      <c r="A122" s="269"/>
      <c r="B122" s="24"/>
    </row>
    <row r="123" spans="1:17">
      <c r="A123" s="269"/>
      <c r="B123" s="24"/>
    </row>
    <row r="124" spans="1:17">
      <c r="A124" s="269"/>
      <c r="B124" s="24"/>
    </row>
    <row r="125" spans="1:17">
      <c r="A125" s="269"/>
      <c r="B125" s="24"/>
    </row>
    <row r="126" spans="1:17">
      <c r="A126" s="269"/>
      <c r="B126" s="24"/>
    </row>
    <row r="127" spans="1:17">
      <c r="A127" s="269"/>
      <c r="B127" s="24"/>
    </row>
    <row r="128" spans="1:17">
      <c r="A128" s="269"/>
      <c r="B128" s="24"/>
    </row>
    <row r="129" spans="1:2">
      <c r="A129" s="269"/>
      <c r="B129" s="24"/>
    </row>
    <row r="130" spans="1:2">
      <c r="A130" s="269"/>
      <c r="B130" s="24"/>
    </row>
    <row r="131" spans="1:2">
      <c r="A131" s="269"/>
      <c r="B131" s="24"/>
    </row>
    <row r="132" spans="1:2">
      <c r="A132" s="269"/>
      <c r="B132" s="24"/>
    </row>
    <row r="133" spans="1:2">
      <c r="A133" s="269"/>
      <c r="B133" s="24"/>
    </row>
    <row r="134" spans="1:2">
      <c r="A134" s="269"/>
      <c r="B134" s="24"/>
    </row>
    <row r="135" spans="1:2">
      <c r="A135" s="269"/>
      <c r="B135" s="24"/>
    </row>
    <row r="136" spans="1:2">
      <c r="A136" s="269"/>
      <c r="B136" s="24"/>
    </row>
    <row r="137" spans="1:2">
      <c r="A137" s="269"/>
      <c r="B137" s="24"/>
    </row>
    <row r="138" spans="1:2">
      <c r="A138" s="269"/>
      <c r="B138" s="24"/>
    </row>
    <row r="139" spans="1:2">
      <c r="A139" s="269"/>
      <c r="B139" s="24"/>
    </row>
    <row r="140" spans="1:2">
      <c r="A140" s="269"/>
      <c r="B140" s="24"/>
    </row>
    <row r="141" spans="1:2">
      <c r="A141" s="269"/>
      <c r="B141" s="24"/>
    </row>
    <row r="142" spans="1:2">
      <c r="A142" s="269"/>
      <c r="B142" s="24"/>
    </row>
    <row r="143" spans="1:2">
      <c r="A143" s="269"/>
      <c r="B143" s="24"/>
    </row>
    <row r="144" spans="1:2">
      <c r="A144" s="269"/>
      <c r="B144" s="24"/>
    </row>
    <row r="145" spans="1:2">
      <c r="A145" s="269"/>
      <c r="B145" s="24"/>
    </row>
    <row r="146" spans="1:2">
      <c r="A146" s="269"/>
      <c r="B146" s="24"/>
    </row>
    <row r="147" spans="1:2">
      <c r="A147" s="269"/>
      <c r="B147" s="24"/>
    </row>
    <row r="148" spans="1:2">
      <c r="A148" s="269"/>
      <c r="B148" s="24"/>
    </row>
    <row r="149" spans="1:2">
      <c r="A149" s="269"/>
      <c r="B149" s="24"/>
    </row>
    <row r="150" spans="1:2">
      <c r="A150" s="269"/>
      <c r="B150" s="24"/>
    </row>
    <row r="151" spans="1:2">
      <c r="A151" s="269"/>
      <c r="B151" s="24"/>
    </row>
    <row r="152" spans="1:2">
      <c r="A152" s="269"/>
      <c r="B152" s="24"/>
    </row>
    <row r="153" spans="1:2">
      <c r="A153" s="269"/>
      <c r="B153" s="24"/>
    </row>
    <row r="154" spans="1:2">
      <c r="A154" s="269"/>
      <c r="B154" s="24"/>
    </row>
    <row r="155" spans="1:2">
      <c r="A155" s="269"/>
      <c r="B155" s="24"/>
    </row>
    <row r="156" spans="1:2">
      <c r="A156" s="269"/>
      <c r="B156" s="24"/>
    </row>
    <row r="157" spans="1:2">
      <c r="A157" s="269"/>
      <c r="B157" s="24"/>
    </row>
    <row r="158" spans="1:2">
      <c r="A158" s="269"/>
      <c r="B158" s="24"/>
    </row>
    <row r="159" spans="1:2">
      <c r="A159" s="269"/>
      <c r="B159" s="24"/>
    </row>
    <row r="160" spans="1:2">
      <c r="A160" s="269"/>
      <c r="B160" s="24"/>
    </row>
    <row r="161" spans="1:2">
      <c r="A161" s="269"/>
      <c r="B161" s="24"/>
    </row>
    <row r="162" spans="1:2">
      <c r="A162" s="269"/>
      <c r="B162" s="24"/>
    </row>
    <row r="163" spans="1:2">
      <c r="A163" s="269"/>
      <c r="B163" s="24"/>
    </row>
    <row r="164" spans="1:2">
      <c r="A164" s="269"/>
      <c r="B164" s="24"/>
    </row>
    <row r="165" spans="1:2" ht="15" thickBot="1">
      <c r="A165" s="270"/>
      <c r="B165" s="271"/>
    </row>
  </sheetData>
  <sheetProtection password="A68D" sheet="1" objects="1" scenarios="1"/>
  <mergeCells count="149">
    <mergeCell ref="E11:F11"/>
    <mergeCell ref="C18:Q18"/>
    <mergeCell ref="M68:O68"/>
    <mergeCell ref="C19:Q19"/>
    <mergeCell ref="C20:C21"/>
    <mergeCell ref="D20:Q20"/>
    <mergeCell ref="E47:G47"/>
    <mergeCell ref="C46:D46"/>
    <mergeCell ref="C47:D47"/>
    <mergeCell ref="M31:P31"/>
    <mergeCell ref="H70:I70"/>
    <mergeCell ref="F70:G70"/>
    <mergeCell ref="E46:G46"/>
    <mergeCell ref="C44:D44"/>
    <mergeCell ref="E44:G44"/>
    <mergeCell ref="C45:D45"/>
    <mergeCell ref="E45:G45"/>
    <mergeCell ref="J85:L85"/>
    <mergeCell ref="J86:L86"/>
    <mergeCell ref="D85:E85"/>
    <mergeCell ref="D86:E86"/>
    <mergeCell ref="J71:L71"/>
    <mergeCell ref="J72:L72"/>
    <mergeCell ref="F74:G74"/>
    <mergeCell ref="H74:I74"/>
    <mergeCell ref="D74:E74"/>
    <mergeCell ref="J70:L70"/>
    <mergeCell ref="D68:E69"/>
    <mergeCell ref="C68:C69"/>
    <mergeCell ref="J68:L69"/>
    <mergeCell ref="H68:I69"/>
    <mergeCell ref="F68:G69"/>
    <mergeCell ref="F71:G71"/>
    <mergeCell ref="F72:G72"/>
    <mergeCell ref="D87:E87"/>
    <mergeCell ref="D88:E88"/>
    <mergeCell ref="F85:G85"/>
    <mergeCell ref="F86:G86"/>
    <mergeCell ref="F87:G87"/>
    <mergeCell ref="F88:G88"/>
    <mergeCell ref="H87:I87"/>
    <mergeCell ref="H88:I88"/>
    <mergeCell ref="H86:I86"/>
    <mergeCell ref="M111:O111"/>
    <mergeCell ref="D113:F113"/>
    <mergeCell ref="D99:F99"/>
    <mergeCell ref="G99:I99"/>
    <mergeCell ref="J99:L99"/>
    <mergeCell ref="D100:F100"/>
    <mergeCell ref="G100:I100"/>
    <mergeCell ref="J100:L100"/>
    <mergeCell ref="G111:I111"/>
    <mergeCell ref="J111:L111"/>
    <mergeCell ref="D105:F105"/>
    <mergeCell ref="G105:I105"/>
    <mergeCell ref="J105:L105"/>
    <mergeCell ref="D106:F106"/>
    <mergeCell ref="G106:I106"/>
    <mergeCell ref="J106:L106"/>
    <mergeCell ref="D103:F103"/>
    <mergeCell ref="G103:I103"/>
    <mergeCell ref="J103:L103"/>
    <mergeCell ref="D104:F104"/>
    <mergeCell ref="G104:I104"/>
    <mergeCell ref="J104:L104"/>
    <mergeCell ref="D101:F101"/>
    <mergeCell ref="G101:I101"/>
    <mergeCell ref="M96:O96"/>
    <mergeCell ref="D98:F98"/>
    <mergeCell ref="G98:I98"/>
    <mergeCell ref="J98:L98"/>
    <mergeCell ref="J91:L91"/>
    <mergeCell ref="J92:L92"/>
    <mergeCell ref="J89:L89"/>
    <mergeCell ref="J90:L90"/>
    <mergeCell ref="D89:E89"/>
    <mergeCell ref="D90:E90"/>
    <mergeCell ref="D91:E91"/>
    <mergeCell ref="D92:E92"/>
    <mergeCell ref="F89:G89"/>
    <mergeCell ref="F90:G90"/>
    <mergeCell ref="F91:G91"/>
    <mergeCell ref="F92:G92"/>
    <mergeCell ref="H90:I90"/>
    <mergeCell ref="H89:I89"/>
    <mergeCell ref="H92:I92"/>
    <mergeCell ref="M82:O82"/>
    <mergeCell ref="J84:L84"/>
    <mergeCell ref="J77:L77"/>
    <mergeCell ref="J78:L78"/>
    <mergeCell ref="H84:I84"/>
    <mergeCell ref="J75:L75"/>
    <mergeCell ref="J76:L76"/>
    <mergeCell ref="F75:G75"/>
    <mergeCell ref="F76:G76"/>
    <mergeCell ref="F77:G77"/>
    <mergeCell ref="F78:G78"/>
    <mergeCell ref="H75:I75"/>
    <mergeCell ref="H76:I76"/>
    <mergeCell ref="H77:I77"/>
    <mergeCell ref="F84:G84"/>
    <mergeCell ref="D8:I8"/>
    <mergeCell ref="H44:L44"/>
    <mergeCell ref="M44:O44"/>
    <mergeCell ref="M45:O45"/>
    <mergeCell ref="M46:O46"/>
    <mergeCell ref="M47:O47"/>
    <mergeCell ref="C96:C97"/>
    <mergeCell ref="D96:F97"/>
    <mergeCell ref="G96:I97"/>
    <mergeCell ref="J96:L97"/>
    <mergeCell ref="C82:C83"/>
    <mergeCell ref="D82:E83"/>
    <mergeCell ref="F82:G83"/>
    <mergeCell ref="H82:I83"/>
    <mergeCell ref="J82:L83"/>
    <mergeCell ref="H85:I85"/>
    <mergeCell ref="D84:E84"/>
    <mergeCell ref="J73:L73"/>
    <mergeCell ref="J74:L74"/>
    <mergeCell ref="H78:I78"/>
    <mergeCell ref="D75:E75"/>
    <mergeCell ref="D76:E76"/>
    <mergeCell ref="D77:E77"/>
    <mergeCell ref="D78:E78"/>
    <mergeCell ref="D115:F115"/>
    <mergeCell ref="D114:F114"/>
    <mergeCell ref="J101:L101"/>
    <mergeCell ref="D102:F102"/>
    <mergeCell ref="G102:I102"/>
    <mergeCell ref="J102:L102"/>
    <mergeCell ref="J116:O116"/>
    <mergeCell ref="J107:O107"/>
    <mergeCell ref="D9:P9"/>
    <mergeCell ref="C42:O42"/>
    <mergeCell ref="C43:O43"/>
    <mergeCell ref="C111:C112"/>
    <mergeCell ref="D111:F112"/>
    <mergeCell ref="J87:L87"/>
    <mergeCell ref="J88:L88"/>
    <mergeCell ref="F73:G73"/>
    <mergeCell ref="H71:I71"/>
    <mergeCell ref="H72:I72"/>
    <mergeCell ref="H73:I73"/>
    <mergeCell ref="D70:E70"/>
    <mergeCell ref="D71:E71"/>
    <mergeCell ref="D72:E72"/>
    <mergeCell ref="D73:E73"/>
    <mergeCell ref="H91:I91"/>
  </mergeCells>
  <conditionalFormatting sqref="M70:O78 M84:O92">
    <cfRule type="cellIs" dxfId="5" priority="24" operator="equal">
      <formula>"OK"</formula>
    </cfRule>
  </conditionalFormatting>
  <conditionalFormatting sqref="J113:L115">
    <cfRule type="cellIs" dxfId="4" priority="18" operator="equal">
      <formula>91</formula>
    </cfRule>
  </conditionalFormatting>
  <conditionalFormatting sqref="M113:O115">
    <cfRule type="cellIs" dxfId="3" priority="15" operator="equal">
      <formula>$D$58+$D$59+$D$60+91</formula>
    </cfRule>
  </conditionalFormatting>
  <conditionalFormatting sqref="M70:O78 M84:O92 M98:O106">
    <cfRule type="cellIs" dxfId="2" priority="14" stopIfTrue="1" operator="equal">
      <formula>"-"</formula>
    </cfRule>
  </conditionalFormatting>
  <conditionalFormatting sqref="M98:O106">
    <cfRule type="cellIs" dxfId="1" priority="1" operator="greaterThan">
      <formula>10</formula>
    </cfRule>
    <cfRule type="cellIs" dxfId="0" priority="19" operator="greaterThan">
      <formula>0</formula>
    </cfRule>
  </conditionalFormatting>
  <pageMargins left="0.75" right="0.75" top="1" bottom="1" header="0.51200000000000001" footer="0.51200000000000001"/>
  <pageSetup scale="57" fitToHeight="0" orientation="portrait" r:id="rId1"/>
  <headerFooter alignWithMargins="0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NPR ECO-MAX 11MY-15MY</vt:lpstr>
    </vt:vector>
  </TitlesOfParts>
  <Company>Isuzu Motors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Isuzu Motors of America</dc:creator>
  <cp:lastModifiedBy>Timothy Ellsworth</cp:lastModifiedBy>
  <cp:lastPrinted>2014-04-01T19:26:11Z</cp:lastPrinted>
  <dcterms:created xsi:type="dcterms:W3CDTF">2010-05-17T16:18:33Z</dcterms:created>
  <dcterms:modified xsi:type="dcterms:W3CDTF">2016-04-20T21:08:36Z</dcterms:modified>
</cp:coreProperties>
</file>